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2. Oriente" sheetId="26" r:id="rId3"/>
    <sheet name="3. Amazonas" sheetId="18" r:id="rId4"/>
    <sheet name="4. Loreto" sheetId="19" r:id="rId5"/>
    <sheet name="5. San Martín" sheetId="20" r:id="rId6"/>
    <sheet name="6. Ucayali" sheetId="21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2" hidden="1">'2. Oriente'!$C$76:$F$76</definedName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J4" i="26" l="1"/>
  <c r="M141" i="26"/>
  <c r="L141" i="26"/>
  <c r="K141" i="26"/>
  <c r="M139" i="26"/>
  <c r="L139" i="26"/>
  <c r="K139" i="26"/>
  <c r="M138" i="26"/>
  <c r="L138" i="26"/>
  <c r="K138" i="26"/>
  <c r="M137" i="26"/>
  <c r="L137" i="26"/>
  <c r="K137" i="26"/>
  <c r="M135" i="26"/>
  <c r="L135" i="26"/>
  <c r="K135" i="26"/>
  <c r="M133" i="26"/>
  <c r="L133" i="26"/>
  <c r="K133" i="26"/>
  <c r="M132" i="26"/>
  <c r="L132" i="26"/>
  <c r="K132" i="26"/>
  <c r="M131" i="26"/>
  <c r="L131" i="26"/>
  <c r="K131" i="26"/>
  <c r="J118" i="26" l="1"/>
  <c r="I118" i="26"/>
  <c r="H118" i="26"/>
  <c r="G118" i="26"/>
  <c r="K109" i="26"/>
  <c r="K110" i="26"/>
  <c r="K111" i="26"/>
  <c r="K112" i="26"/>
  <c r="K113" i="26"/>
  <c r="K114" i="26"/>
  <c r="K115" i="26"/>
  <c r="K116" i="26"/>
  <c r="K117" i="26"/>
  <c r="K108" i="26"/>
  <c r="J119" i="26" l="1"/>
  <c r="K118" i="26"/>
  <c r="I119" i="26" s="1"/>
  <c r="N100" i="26"/>
  <c r="I101" i="26"/>
  <c r="L101" i="26" s="1"/>
  <c r="I100" i="26"/>
  <c r="M100" i="26" s="1"/>
  <c r="I99" i="26"/>
  <c r="N99" i="26" s="1"/>
  <c r="I98" i="26"/>
  <c r="K98" i="26" s="1"/>
  <c r="D102" i="26"/>
  <c r="E102" i="26"/>
  <c r="J87" i="26"/>
  <c r="J86" i="26"/>
  <c r="J85" i="26"/>
  <c r="J84" i="26"/>
  <c r="J83" i="26"/>
  <c r="J82" i="26"/>
  <c r="J81" i="26"/>
  <c r="H87" i="26"/>
  <c r="H86" i="26"/>
  <c r="H85" i="26"/>
  <c r="H84" i="26"/>
  <c r="H83" i="26"/>
  <c r="H82" i="26"/>
  <c r="H81" i="26"/>
  <c r="F87" i="26"/>
  <c r="F86" i="26"/>
  <c r="F85" i="26"/>
  <c r="F84" i="26"/>
  <c r="F83" i="26"/>
  <c r="F82" i="26"/>
  <c r="F81" i="26"/>
  <c r="J64" i="21"/>
  <c r="K67" i="21" s="1"/>
  <c r="H64" i="21"/>
  <c r="I67" i="21" s="1"/>
  <c r="F64" i="21"/>
  <c r="G67" i="21" s="1"/>
  <c r="J64" i="20"/>
  <c r="J72" i="20" s="1"/>
  <c r="K71" i="20" s="1"/>
  <c r="H64" i="20"/>
  <c r="F64" i="20"/>
  <c r="F72" i="20" s="1"/>
  <c r="G71" i="20" s="1"/>
  <c r="J64" i="19"/>
  <c r="K70" i="19" s="1"/>
  <c r="H64" i="19"/>
  <c r="I67" i="19" s="1"/>
  <c r="F64" i="19"/>
  <c r="G69" i="19" s="1"/>
  <c r="J72" i="21"/>
  <c r="K71" i="21"/>
  <c r="K70" i="21"/>
  <c r="G70" i="21"/>
  <c r="K69" i="21"/>
  <c r="I69" i="21"/>
  <c r="K68" i="21"/>
  <c r="I68" i="21"/>
  <c r="K66" i="21"/>
  <c r="I66" i="21"/>
  <c r="G66" i="21"/>
  <c r="K65" i="21"/>
  <c r="I65" i="21"/>
  <c r="G65" i="21"/>
  <c r="K64" i="21"/>
  <c r="H72" i="20"/>
  <c r="I71" i="20" s="1"/>
  <c r="I70" i="20"/>
  <c r="G70" i="20"/>
  <c r="I69" i="20"/>
  <c r="I68" i="20"/>
  <c r="I67" i="20"/>
  <c r="I66" i="20"/>
  <c r="G66" i="20"/>
  <c r="I65" i="20"/>
  <c r="I64" i="20"/>
  <c r="J72" i="19"/>
  <c r="K71" i="19" s="1"/>
  <c r="G70" i="19"/>
  <c r="F64" i="18"/>
  <c r="F72" i="18" s="1"/>
  <c r="G71" i="18" s="1"/>
  <c r="H64" i="18"/>
  <c r="I64" i="18" s="1"/>
  <c r="J64" i="18"/>
  <c r="J72" i="18" s="1"/>
  <c r="K71" i="18" s="1"/>
  <c r="G119" i="26" l="1"/>
  <c r="H119" i="26"/>
  <c r="J100" i="26"/>
  <c r="K99" i="26"/>
  <c r="L99" i="26"/>
  <c r="L98" i="26"/>
  <c r="K100" i="26"/>
  <c r="M98" i="26"/>
  <c r="N101" i="26"/>
  <c r="J98" i="26"/>
  <c r="N98" i="26"/>
  <c r="M99" i="26"/>
  <c r="L100" i="26"/>
  <c r="K101" i="26"/>
  <c r="M101" i="26"/>
  <c r="J101" i="26"/>
  <c r="J99" i="26"/>
  <c r="J80" i="26"/>
  <c r="J88" i="26" s="1"/>
  <c r="K87" i="26" s="1"/>
  <c r="H80" i="26"/>
  <c r="I80" i="26" s="1"/>
  <c r="F80" i="26"/>
  <c r="G82" i="26" s="1"/>
  <c r="H72" i="21"/>
  <c r="I71" i="21" s="1"/>
  <c r="I70" i="21"/>
  <c r="F72" i="21"/>
  <c r="G71" i="21" s="1"/>
  <c r="G69" i="21"/>
  <c r="G68" i="21"/>
  <c r="K66" i="20"/>
  <c r="K68" i="20"/>
  <c r="K70" i="20"/>
  <c r="K67" i="20"/>
  <c r="K64" i="20"/>
  <c r="K65" i="20"/>
  <c r="K66" i="19"/>
  <c r="K67" i="19"/>
  <c r="I64" i="21"/>
  <c r="K69" i="20"/>
  <c r="G65" i="20"/>
  <c r="G69" i="20"/>
  <c r="G68" i="20"/>
  <c r="G67" i="20"/>
  <c r="F72" i="19"/>
  <c r="G71" i="19" s="1"/>
  <c r="G68" i="19"/>
  <c r="G65" i="19"/>
  <c r="G64" i="21"/>
  <c r="G64" i="20"/>
  <c r="I70" i="19"/>
  <c r="I64" i="19"/>
  <c r="I65" i="19"/>
  <c r="K65" i="19"/>
  <c r="G67" i="19"/>
  <c r="I68" i="19"/>
  <c r="K69" i="19"/>
  <c r="H72" i="19"/>
  <c r="I71" i="19" s="1"/>
  <c r="I66" i="19"/>
  <c r="I69" i="19"/>
  <c r="G64" i="19"/>
  <c r="K64" i="19"/>
  <c r="G66" i="19"/>
  <c r="K68" i="19"/>
  <c r="G64" i="18"/>
  <c r="H72" i="18"/>
  <c r="I71" i="18" s="1"/>
  <c r="K64" i="18"/>
  <c r="G69" i="18"/>
  <c r="G65" i="18"/>
  <c r="G68" i="18"/>
  <c r="G67" i="18"/>
  <c r="G70" i="18"/>
  <c r="G66" i="18"/>
  <c r="K67" i="18"/>
  <c r="K70" i="18"/>
  <c r="K66" i="18"/>
  <c r="K69" i="18"/>
  <c r="K65" i="18"/>
  <c r="K68" i="18"/>
  <c r="I70" i="18"/>
  <c r="I66" i="18"/>
  <c r="I69" i="18"/>
  <c r="I65" i="18"/>
  <c r="I68" i="18"/>
  <c r="I67" i="18"/>
  <c r="K69" i="26"/>
  <c r="M70" i="26"/>
  <c r="E62" i="26"/>
  <c r="I81" i="26" l="1"/>
  <c r="G81" i="26"/>
  <c r="K80" i="26"/>
  <c r="K83" i="26"/>
  <c r="K82" i="26"/>
  <c r="K86" i="26"/>
  <c r="K84" i="26"/>
  <c r="K81" i="26"/>
  <c r="K85" i="26"/>
  <c r="F102" i="26"/>
  <c r="I85" i="26"/>
  <c r="G84" i="26"/>
  <c r="I84" i="26"/>
  <c r="H88" i="26"/>
  <c r="I87" i="26" s="1"/>
  <c r="I86" i="26"/>
  <c r="I82" i="26"/>
  <c r="G85" i="26"/>
  <c r="I83" i="26"/>
  <c r="F88" i="26"/>
  <c r="G83" i="26"/>
  <c r="G86" i="26"/>
  <c r="K40" i="26"/>
  <c r="K38" i="26"/>
  <c r="K39" i="26"/>
  <c r="F37" i="26"/>
  <c r="E37" i="26"/>
  <c r="F40" i="26"/>
  <c r="E40" i="26"/>
  <c r="F38" i="26"/>
  <c r="E38" i="26"/>
  <c r="F39" i="26"/>
  <c r="E39" i="26"/>
  <c r="I30" i="21"/>
  <c r="G30" i="21"/>
  <c r="I29" i="21"/>
  <c r="G29" i="21"/>
  <c r="I28" i="21"/>
  <c r="G28" i="21"/>
  <c r="I30" i="20"/>
  <c r="G30" i="20"/>
  <c r="I29" i="20"/>
  <c r="G29" i="20"/>
  <c r="I28" i="20"/>
  <c r="G28" i="20"/>
  <c r="I30" i="19"/>
  <c r="G30" i="19"/>
  <c r="I29" i="19"/>
  <c r="G29" i="19"/>
  <c r="I28" i="19"/>
  <c r="G28" i="19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K70" i="26"/>
  <c r="E63" i="26"/>
  <c r="E70" i="26" s="1"/>
  <c r="B4" i="26"/>
  <c r="J3" i="26"/>
  <c r="B3" i="26"/>
  <c r="R34" i="26" l="1"/>
  <c r="R36" i="26"/>
  <c r="R37" i="26"/>
  <c r="H102" i="26"/>
  <c r="G102" i="26"/>
  <c r="G87" i="26"/>
  <c r="G80" i="26"/>
  <c r="G40" i="26"/>
  <c r="L40" i="26" s="1"/>
  <c r="J14" i="26"/>
  <c r="J18" i="26"/>
  <c r="J22" i="26"/>
  <c r="J26" i="26"/>
  <c r="K14" i="26"/>
  <c r="R31" i="26" s="1"/>
  <c r="H18" i="26"/>
  <c r="H22" i="26"/>
  <c r="K26" i="26"/>
  <c r="I30" i="26" s="1"/>
  <c r="J15" i="26"/>
  <c r="J24" i="26"/>
  <c r="J20" i="26"/>
  <c r="H14" i="26"/>
  <c r="K22" i="26"/>
  <c r="R39" i="26" s="1"/>
  <c r="J19" i="26"/>
  <c r="L67" i="26"/>
  <c r="L68" i="26"/>
  <c r="L65" i="26"/>
  <c r="L66" i="26"/>
  <c r="G66" i="26"/>
  <c r="G68" i="26"/>
  <c r="G67" i="26"/>
  <c r="H16" i="26"/>
  <c r="K24" i="26"/>
  <c r="R41" i="26" s="1"/>
  <c r="K20" i="26"/>
  <c r="J23" i="26"/>
  <c r="K18" i="26"/>
  <c r="R35" i="26" s="1"/>
  <c r="H15" i="26"/>
  <c r="H23" i="26"/>
  <c r="G38" i="26"/>
  <c r="L38" i="26" s="1"/>
  <c r="K16" i="26"/>
  <c r="R33" i="26" s="1"/>
  <c r="H24" i="26"/>
  <c r="K12" i="26"/>
  <c r="R29" i="26" s="1"/>
  <c r="J13" i="26"/>
  <c r="J17" i="26"/>
  <c r="J21" i="26"/>
  <c r="J25" i="26"/>
  <c r="J16" i="26"/>
  <c r="H26" i="26"/>
  <c r="H19" i="26"/>
  <c r="H20" i="26"/>
  <c r="E41" i="26"/>
  <c r="K13" i="26"/>
  <c r="R30" i="26" s="1"/>
  <c r="K17" i="26"/>
  <c r="K21" i="26"/>
  <c r="R38" i="26" s="1"/>
  <c r="K25" i="26"/>
  <c r="R42" i="26" s="1"/>
  <c r="K15" i="26"/>
  <c r="R32" i="26" s="1"/>
  <c r="H17" i="26"/>
  <c r="K19" i="26"/>
  <c r="H21" i="26"/>
  <c r="K23" i="26"/>
  <c r="R40" i="26" s="1"/>
  <c r="H25" i="26"/>
  <c r="H13" i="26"/>
  <c r="G39" i="26"/>
  <c r="L39" i="26" s="1"/>
  <c r="G37" i="26"/>
  <c r="L37" i="26" s="1"/>
  <c r="F41" i="26"/>
  <c r="F58" i="26"/>
  <c r="F63" i="26"/>
  <c r="F61" i="26"/>
  <c r="F57" i="26"/>
  <c r="F59" i="26"/>
  <c r="F55" i="26"/>
  <c r="F60" i="26"/>
  <c r="F56" i="26"/>
  <c r="F62" i="26"/>
  <c r="L60" i="26"/>
  <c r="L56" i="26"/>
  <c r="L64" i="26"/>
  <c r="L62" i="26"/>
  <c r="L61" i="26"/>
  <c r="L57" i="26"/>
  <c r="L70" i="26"/>
  <c r="L63" i="26"/>
  <c r="L58" i="26"/>
  <c r="L59" i="26"/>
  <c r="L55" i="26"/>
  <c r="L69" i="26"/>
  <c r="R43" i="26" l="1"/>
  <c r="I102" i="26"/>
  <c r="L14" i="26"/>
  <c r="G30" i="26"/>
  <c r="K30" i="26" s="1"/>
  <c r="L23" i="26"/>
  <c r="L18" i="26"/>
  <c r="L21" i="26"/>
  <c r="C48" i="26"/>
  <c r="L25" i="26"/>
  <c r="L26" i="26"/>
  <c r="L16" i="26"/>
  <c r="I29" i="26"/>
  <c r="G29" i="26"/>
  <c r="G28" i="26"/>
  <c r="L17" i="26"/>
  <c r="L22" i="26"/>
  <c r="L15" i="26"/>
  <c r="L19" i="26"/>
  <c r="M26" i="26"/>
  <c r="C7" i="26" s="1"/>
  <c r="I28" i="26"/>
  <c r="G41" i="26"/>
  <c r="L20" i="26"/>
  <c r="L13" i="26"/>
  <c r="L24" i="26"/>
  <c r="N39" i="26"/>
  <c r="M39" i="26"/>
  <c r="L41" i="26"/>
  <c r="N40" i="26"/>
  <c r="M40" i="26"/>
  <c r="N38" i="26"/>
  <c r="M38" i="26"/>
  <c r="G70" i="26"/>
  <c r="G69" i="26"/>
  <c r="G59" i="26"/>
  <c r="G55" i="26"/>
  <c r="G60" i="26"/>
  <c r="G56" i="26"/>
  <c r="G62" i="26"/>
  <c r="G61" i="26"/>
  <c r="G57" i="26"/>
  <c r="G58" i="26"/>
  <c r="K102" i="26" l="1"/>
  <c r="J102" i="26"/>
  <c r="L102" i="26"/>
  <c r="N102" i="26"/>
  <c r="M102" i="26"/>
  <c r="H37" i="26"/>
  <c r="H41" i="26"/>
  <c r="K28" i="26"/>
  <c r="K29" i="26"/>
  <c r="H39" i="26"/>
  <c r="H38" i="26"/>
  <c r="H40" i="26"/>
  <c r="K53" i="21" l="1"/>
  <c r="E50" i="21"/>
  <c r="K53" i="20"/>
  <c r="E50" i="20"/>
  <c r="K53" i="19"/>
  <c r="K53" i="18"/>
  <c r="E50" i="19"/>
  <c r="E50" i="18"/>
  <c r="K54" i="21" l="1"/>
  <c r="L54" i="21" s="1"/>
  <c r="E51" i="21"/>
  <c r="F49" i="21" s="1"/>
  <c r="K26" i="21"/>
  <c r="J26" i="21"/>
  <c r="H26" i="21"/>
  <c r="K25" i="21"/>
  <c r="J25" i="21"/>
  <c r="H25" i="21"/>
  <c r="K24" i="21"/>
  <c r="J24" i="21"/>
  <c r="H24" i="21"/>
  <c r="K23" i="21"/>
  <c r="J23" i="21"/>
  <c r="H23" i="21"/>
  <c r="K22" i="21"/>
  <c r="J22" i="21"/>
  <c r="H22" i="21"/>
  <c r="K21" i="21"/>
  <c r="J21" i="21"/>
  <c r="H21" i="21"/>
  <c r="K20" i="21"/>
  <c r="J20" i="21"/>
  <c r="H20" i="21"/>
  <c r="K19" i="21"/>
  <c r="L19" i="21" s="1"/>
  <c r="J19" i="21"/>
  <c r="H19" i="21"/>
  <c r="K18" i="21"/>
  <c r="J18" i="21"/>
  <c r="H18" i="21"/>
  <c r="K17" i="21"/>
  <c r="J17" i="21"/>
  <c r="H17" i="21"/>
  <c r="K16" i="21"/>
  <c r="J16" i="21"/>
  <c r="H16" i="21"/>
  <c r="K15" i="21"/>
  <c r="L15" i="21" s="1"/>
  <c r="J15" i="21"/>
  <c r="H15" i="21"/>
  <c r="K14" i="21"/>
  <c r="J14" i="21"/>
  <c r="H14" i="21"/>
  <c r="K13" i="21"/>
  <c r="J13" i="21"/>
  <c r="H13" i="21"/>
  <c r="K12" i="21"/>
  <c r="B4" i="21"/>
  <c r="J3" i="21"/>
  <c r="B3" i="21"/>
  <c r="K54" i="20"/>
  <c r="L54" i="20" s="1"/>
  <c r="E54" i="20"/>
  <c r="G47" i="20" s="1"/>
  <c r="L52" i="20"/>
  <c r="L51" i="20"/>
  <c r="E51" i="20"/>
  <c r="F51" i="20" s="1"/>
  <c r="L49" i="20"/>
  <c r="F49" i="20"/>
  <c r="F48" i="20"/>
  <c r="L47" i="20"/>
  <c r="F47" i="20"/>
  <c r="L46" i="20"/>
  <c r="L45" i="20"/>
  <c r="F45" i="20"/>
  <c r="F44" i="20"/>
  <c r="L43" i="20"/>
  <c r="K29" i="20"/>
  <c r="K26" i="20"/>
  <c r="J26" i="20"/>
  <c r="H26" i="20"/>
  <c r="K25" i="20"/>
  <c r="L25" i="20" s="1"/>
  <c r="J25" i="20"/>
  <c r="H25" i="20"/>
  <c r="K24" i="20"/>
  <c r="J24" i="20"/>
  <c r="H24" i="20"/>
  <c r="K23" i="20"/>
  <c r="J23" i="20"/>
  <c r="H23" i="20"/>
  <c r="K22" i="20"/>
  <c r="J22" i="20"/>
  <c r="H22" i="20"/>
  <c r="K21" i="20"/>
  <c r="L21" i="20" s="1"/>
  <c r="J21" i="20"/>
  <c r="H21" i="20"/>
  <c r="K20" i="20"/>
  <c r="J20" i="20"/>
  <c r="H20" i="20"/>
  <c r="K19" i="20"/>
  <c r="L19" i="20" s="1"/>
  <c r="J19" i="20"/>
  <c r="H19" i="20"/>
  <c r="K18" i="20"/>
  <c r="J18" i="20"/>
  <c r="H18" i="20"/>
  <c r="K17" i="20"/>
  <c r="L17" i="20" s="1"/>
  <c r="J17" i="20"/>
  <c r="H17" i="20"/>
  <c r="K16" i="20"/>
  <c r="J16" i="20"/>
  <c r="H16" i="20"/>
  <c r="K15" i="20"/>
  <c r="L15" i="20" s="1"/>
  <c r="J15" i="20"/>
  <c r="H15" i="20"/>
  <c r="K14" i="20"/>
  <c r="J14" i="20"/>
  <c r="H14" i="20"/>
  <c r="K13" i="20"/>
  <c r="L13" i="20" s="1"/>
  <c r="J13" i="20"/>
  <c r="H13" i="20"/>
  <c r="K12" i="20"/>
  <c r="B4" i="20"/>
  <c r="J3" i="20"/>
  <c r="B3" i="20"/>
  <c r="K54" i="19"/>
  <c r="L54" i="19" s="1"/>
  <c r="E51" i="19"/>
  <c r="F51" i="19" s="1"/>
  <c r="K26" i="19"/>
  <c r="J26" i="19"/>
  <c r="H26" i="19"/>
  <c r="K25" i="19"/>
  <c r="J25" i="19"/>
  <c r="H25" i="19"/>
  <c r="K24" i="19"/>
  <c r="J24" i="19"/>
  <c r="H24" i="19"/>
  <c r="K23" i="19"/>
  <c r="J23" i="19"/>
  <c r="H23" i="19"/>
  <c r="K22" i="19"/>
  <c r="J22" i="19"/>
  <c r="H22" i="19"/>
  <c r="K21" i="19"/>
  <c r="J21" i="19"/>
  <c r="H21" i="19"/>
  <c r="K20" i="19"/>
  <c r="J20" i="19"/>
  <c r="H20" i="19"/>
  <c r="K19" i="19"/>
  <c r="J19" i="19"/>
  <c r="H19" i="19"/>
  <c r="K18" i="19"/>
  <c r="J18" i="19"/>
  <c r="H18" i="19"/>
  <c r="K17" i="19"/>
  <c r="J17" i="19"/>
  <c r="H17" i="19"/>
  <c r="K16" i="19"/>
  <c r="J16" i="19"/>
  <c r="H16" i="19"/>
  <c r="K15" i="19"/>
  <c r="J15" i="19"/>
  <c r="H15" i="19"/>
  <c r="K14" i="19"/>
  <c r="J14" i="19"/>
  <c r="H14" i="19"/>
  <c r="K13" i="19"/>
  <c r="J13" i="19"/>
  <c r="H13" i="19"/>
  <c r="K12" i="19"/>
  <c r="B4" i="19"/>
  <c r="J3" i="19"/>
  <c r="B3" i="19"/>
  <c r="J3" i="18"/>
  <c r="B4" i="18"/>
  <c r="L43" i="21" l="1"/>
  <c r="F47" i="19"/>
  <c r="F43" i="19"/>
  <c r="L47" i="21"/>
  <c r="L45" i="21"/>
  <c r="L49" i="21"/>
  <c r="L52" i="21"/>
  <c r="L46" i="21"/>
  <c r="L50" i="21"/>
  <c r="L53" i="21"/>
  <c r="L44" i="21"/>
  <c r="L48" i="21"/>
  <c r="L51" i="21"/>
  <c r="F44" i="21"/>
  <c r="F46" i="21"/>
  <c r="F48" i="21"/>
  <c r="F50" i="21"/>
  <c r="E54" i="21"/>
  <c r="G44" i="21" s="1"/>
  <c r="F43" i="21"/>
  <c r="F45" i="21"/>
  <c r="F51" i="21"/>
  <c r="F47" i="21"/>
  <c r="L50" i="20"/>
  <c r="G46" i="20"/>
  <c r="F43" i="20"/>
  <c r="C36" i="20" s="1"/>
  <c r="G50" i="20"/>
  <c r="L13" i="21"/>
  <c r="L17" i="21"/>
  <c r="L21" i="21"/>
  <c r="L25" i="21"/>
  <c r="L16" i="21"/>
  <c r="L20" i="21"/>
  <c r="L24" i="21"/>
  <c r="L14" i="21"/>
  <c r="L22" i="21"/>
  <c r="M26" i="21"/>
  <c r="C7" i="21" s="1"/>
  <c r="L16" i="20"/>
  <c r="L20" i="20"/>
  <c r="L24" i="20"/>
  <c r="L14" i="20"/>
  <c r="L22" i="20"/>
  <c r="M26" i="20"/>
  <c r="C7" i="20" s="1"/>
  <c r="L14" i="19"/>
  <c r="L22" i="19"/>
  <c r="L17" i="19"/>
  <c r="L21" i="19"/>
  <c r="L25" i="19"/>
  <c r="K29" i="21"/>
  <c r="G54" i="21"/>
  <c r="L18" i="21"/>
  <c r="L23" i="21"/>
  <c r="L26" i="21"/>
  <c r="K30" i="21"/>
  <c r="G45" i="21"/>
  <c r="K28" i="20"/>
  <c r="G49" i="20"/>
  <c r="G45" i="20"/>
  <c r="G54" i="20"/>
  <c r="L18" i="20"/>
  <c r="L23" i="20"/>
  <c r="L26" i="20"/>
  <c r="K30" i="20"/>
  <c r="G44" i="20"/>
  <c r="G48" i="20"/>
  <c r="G53" i="20"/>
  <c r="G43" i="20"/>
  <c r="L44" i="20"/>
  <c r="F46" i="20"/>
  <c r="L48" i="20"/>
  <c r="F50" i="20"/>
  <c r="L53" i="20"/>
  <c r="L45" i="19"/>
  <c r="L49" i="19"/>
  <c r="K29" i="19"/>
  <c r="L13" i="19"/>
  <c r="L16" i="19"/>
  <c r="L20" i="19"/>
  <c r="L24" i="19"/>
  <c r="L15" i="19"/>
  <c r="L19" i="19"/>
  <c r="M26" i="19"/>
  <c r="C7" i="19" s="1"/>
  <c r="K30" i="19"/>
  <c r="L18" i="19"/>
  <c r="L23" i="19"/>
  <c r="L26" i="19"/>
  <c r="K28" i="19"/>
  <c r="L43" i="19"/>
  <c r="F45" i="19"/>
  <c r="L47" i="19"/>
  <c r="F49" i="19"/>
  <c r="L51" i="19"/>
  <c r="E54" i="19"/>
  <c r="F44" i="19"/>
  <c r="L46" i="19"/>
  <c r="F48" i="19"/>
  <c r="L50" i="19"/>
  <c r="L52" i="19"/>
  <c r="L44" i="19"/>
  <c r="F46" i="19"/>
  <c r="L48" i="19"/>
  <c r="F50" i="19"/>
  <c r="L53" i="19"/>
  <c r="G53" i="21" l="1"/>
  <c r="G49" i="21"/>
  <c r="G48" i="21"/>
  <c r="G43" i="21"/>
  <c r="C36" i="21"/>
  <c r="G47" i="21"/>
  <c r="G46" i="21"/>
  <c r="G50" i="21"/>
  <c r="C36" i="19"/>
  <c r="K28" i="21"/>
  <c r="G47" i="19"/>
  <c r="G43" i="19"/>
  <c r="G53" i="19"/>
  <c r="G48" i="19"/>
  <c r="G44" i="19"/>
  <c r="G54" i="19"/>
  <c r="G49" i="19"/>
  <c r="G45" i="19"/>
  <c r="G50" i="19"/>
  <c r="G46" i="19"/>
  <c r="B3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K12" i="18" l="1"/>
  <c r="K54" i="18"/>
  <c r="E51" i="18"/>
  <c r="F51" i="18" s="1"/>
  <c r="K26" i="18"/>
  <c r="K25" i="18"/>
  <c r="K37" i="26" s="1"/>
  <c r="K24" i="18"/>
  <c r="K23" i="18"/>
  <c r="K22" i="18"/>
  <c r="K21" i="18"/>
  <c r="K20" i="18"/>
  <c r="K19" i="18"/>
  <c r="K18" i="18"/>
  <c r="K17" i="18"/>
  <c r="K16" i="18"/>
  <c r="K15" i="18"/>
  <c r="K14" i="18"/>
  <c r="K13" i="18"/>
  <c r="L24" i="18" l="1"/>
  <c r="I28" i="18"/>
  <c r="G28" i="18"/>
  <c r="K41" i="26"/>
  <c r="M37" i="26"/>
  <c r="N37" i="26"/>
  <c r="I30" i="18"/>
  <c r="G30" i="18"/>
  <c r="I29" i="18"/>
  <c r="G29" i="18"/>
  <c r="L54" i="18"/>
  <c r="L49" i="18"/>
  <c r="L50" i="18"/>
  <c r="L45" i="18"/>
  <c r="F43" i="18"/>
  <c r="F47" i="18"/>
  <c r="M26" i="18"/>
  <c r="C7" i="18" s="1"/>
  <c r="L17" i="18"/>
  <c r="L21" i="18"/>
  <c r="L13" i="18"/>
  <c r="L14" i="18"/>
  <c r="L18" i="18"/>
  <c r="L22" i="18"/>
  <c r="L25" i="18"/>
  <c r="L15" i="18"/>
  <c r="L19" i="18"/>
  <c r="L23" i="18"/>
  <c r="L26" i="18"/>
  <c r="L16" i="18"/>
  <c r="L20" i="18"/>
  <c r="L43" i="18"/>
  <c r="F45" i="18"/>
  <c r="L47" i="18"/>
  <c r="F49" i="18"/>
  <c r="L51" i="18"/>
  <c r="E54" i="18"/>
  <c r="F44" i="18"/>
  <c r="L46" i="18"/>
  <c r="F48" i="18"/>
  <c r="L52" i="18"/>
  <c r="L44" i="18"/>
  <c r="F46" i="18"/>
  <c r="L48" i="18"/>
  <c r="F50" i="18"/>
  <c r="L53" i="18"/>
  <c r="N41" i="26" l="1"/>
  <c r="M41" i="26"/>
  <c r="C36" i="18"/>
  <c r="K28" i="18"/>
  <c r="K30" i="18"/>
  <c r="K29" i="18"/>
  <c r="G47" i="18"/>
  <c r="G43" i="18"/>
  <c r="G53" i="18"/>
  <c r="G44" i="18"/>
  <c r="G54" i="18"/>
  <c r="G49" i="18"/>
  <c r="G45" i="18"/>
  <c r="G50" i="18"/>
  <c r="G46" i="18"/>
  <c r="G48" i="18"/>
</calcChain>
</file>

<file path=xl/sharedStrings.xml><?xml version="1.0" encoding="utf-8"?>
<sst xmlns="http://schemas.openxmlformats.org/spreadsheetml/2006/main" count="500" uniqueCount="154">
  <si>
    <t>Índice</t>
  </si>
  <si>
    <t>Oriente</t>
  </si>
  <si>
    <t>Amazonas</t>
  </si>
  <si>
    <t>Loreto</t>
  </si>
  <si>
    <t>San Martín</t>
  </si>
  <si>
    <t>Ucayali</t>
  </si>
  <si>
    <t>Otros</t>
  </si>
  <si>
    <t>Región</t>
  </si>
  <si>
    <t>Información ampliada del Reporte Regional de la Macro Región Oriente - Edición N° 282</t>
  </si>
  <si>
    <t>Lunes, 19 de marzo de 2018</t>
  </si>
  <si>
    <t>Año</t>
  </si>
  <si>
    <t>Nacionales</t>
  </si>
  <si>
    <t>Var. %</t>
  </si>
  <si>
    <t>Extranjeros</t>
  </si>
  <si>
    <t>Total</t>
  </si>
  <si>
    <t>La tasa de crecimiento promedio anual durante los últimos 10 años es de:</t>
  </si>
  <si>
    <t>* Personas que llegan a un establecimiento de hospedaje y se registran para ocupar una habitación por uno o más días, contra pago por este servicio, cualquiera sea su edad o sexo</t>
  </si>
  <si>
    <t>Participación:</t>
  </si>
  <si>
    <t>Fuente: Mincetur - Encuesta Mensual de Establecimientos de Hospedaje                        Elaboración: CIE- PERUCÁMARAS</t>
  </si>
  <si>
    <t>Número</t>
  </si>
  <si>
    <t xml:space="preserve">Part. % </t>
  </si>
  <si>
    <t>Part. %</t>
  </si>
  <si>
    <t>País</t>
  </si>
  <si>
    <t>Lambayeque</t>
  </si>
  <si>
    <t>Francia</t>
  </si>
  <si>
    <t>Cajamarca</t>
  </si>
  <si>
    <t>Alemania</t>
  </si>
  <si>
    <t>Italia</t>
  </si>
  <si>
    <t>La Libertad</t>
  </si>
  <si>
    <t>Piura</t>
  </si>
  <si>
    <t>Canada</t>
  </si>
  <si>
    <t>Argentina</t>
  </si>
  <si>
    <t>Ecuador</t>
  </si>
  <si>
    <t>Lima Metropolitana Y Callao</t>
  </si>
  <si>
    <t>Lima Provincias</t>
  </si>
  <si>
    <t>Región de Procedencia de los huespedes Nacionales, 2017</t>
  </si>
  <si>
    <t>Total*</t>
  </si>
  <si>
    <t>* Sin considerar la misma región.</t>
  </si>
  <si>
    <t>** El promedio de días de permanencia</t>
  </si>
  <si>
    <t>días prom.**</t>
  </si>
  <si>
    <t>Fuente: Mincetur                                                                                                                                                                                                               Elaboración: CIE- PERUCÁMARAS</t>
  </si>
  <si>
    <t>Estados Unidos (Usa)</t>
  </si>
  <si>
    <t>Espana</t>
  </si>
  <si>
    <t>Inglaterra - Reino Unido</t>
  </si>
  <si>
    <t>Otro Pais De Europa</t>
  </si>
  <si>
    <t>Suiza</t>
  </si>
  <si>
    <t>Oceania (Australia &amp;)</t>
  </si>
  <si>
    <t>Chile</t>
  </si>
  <si>
    <t>Otros Paises De America</t>
  </si>
  <si>
    <t>Huánuco</t>
  </si>
  <si>
    <t>Bolivia</t>
  </si>
  <si>
    <t>Colombia</t>
  </si>
  <si>
    <t>Junín</t>
  </si>
  <si>
    <t>Pasco</t>
  </si>
  <si>
    <t xml:space="preserve">Macro Región Oriente: Arribos a establecimientos de hospedaje
</t>
  </si>
  <si>
    <t>Oriente: Arribos a establecimientos de hospedaje</t>
  </si>
  <si>
    <t>(Número)</t>
  </si>
  <si>
    <t>Par. %</t>
  </si>
  <si>
    <t>Variación</t>
  </si>
  <si>
    <t>Fuente: Mincetur                                                                        Elaboración: CIE- PERUCÁMARAS</t>
  </si>
  <si>
    <t>( Total de arribos al 2017)</t>
  </si>
  <si>
    <t>País de Procedencia de los huespedes extranjeros
en la macro región, 2017</t>
  </si>
  <si>
    <t>País de Procedencia de los huespedes extranjeros
en la  región, 2017</t>
  </si>
  <si>
    <t>1 Estrella</t>
  </si>
  <si>
    <t>2 Estrellas</t>
  </si>
  <si>
    <t>3 Estrellas</t>
  </si>
  <si>
    <t>4 Estrellas</t>
  </si>
  <si>
    <t>5 Estrellas</t>
  </si>
  <si>
    <t>Nº Estable</t>
  </si>
  <si>
    <t>Nº Habita</t>
  </si>
  <si>
    <t>Nº Plazas-Cama</t>
  </si>
  <si>
    <t>%</t>
  </si>
  <si>
    <t>Fuente: Mincetur                                                                                                                                                                      Elaboración: CIE- PERUCÁMARAS</t>
  </si>
  <si>
    <t>No Clasificados</t>
  </si>
  <si>
    <t>Totales</t>
  </si>
  <si>
    <t>Clasificados*</t>
  </si>
  <si>
    <t>Establecimientos de Hospedaje Colectivo, según categoría, 2017</t>
  </si>
  <si>
    <t>Categoría</t>
  </si>
  <si>
    <t>Otros **</t>
  </si>
  <si>
    <t>** Ecolodge y Alberges Juveniles</t>
  </si>
  <si>
    <t>* Establecimientos Clasificados por Autoridad competente de Turismo y categorizados, Los categorizados comprenden las clases: hoteles, apart-hotel, hostales y resort.</t>
  </si>
  <si>
    <t>3. Establecimientos de Hospedaje Colectivo, según categoría, 2017</t>
  </si>
  <si>
    <t>Hotel 1 Estrella</t>
  </si>
  <si>
    <t>Hotel 2 Estrellas</t>
  </si>
  <si>
    <t>Hotel 3 Estrellas</t>
  </si>
  <si>
    <t>Hotel 4 Estrellas</t>
  </si>
  <si>
    <t>Hotel 5 Estrellas</t>
  </si>
  <si>
    <t>Fuente: Mincetur                                                                                                                    Elaboración: CIE- PERUCÁMARAS</t>
  </si>
  <si>
    <t>1 Estrella %</t>
  </si>
  <si>
    <t>2 Estrellas %</t>
  </si>
  <si>
    <t>3 Estrellas %</t>
  </si>
  <si>
    <t>4 Estrellas %</t>
  </si>
  <si>
    <t>5 Estrellas %</t>
  </si>
  <si>
    <t>Macro Región</t>
  </si>
  <si>
    <t>Número de Hoteles según Categoría por regiones, 2017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</si>
  <si>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</si>
  <si>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</si>
  <si>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</si>
  <si>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</si>
  <si>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</si>
  <si>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</si>
  <si>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</si>
  <si>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</si>
  <si>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</si>
  <si>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</si>
  <si>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</si>
  <si>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San Martin</t>
  </si>
  <si>
    <t>Macro</t>
  </si>
  <si>
    <t>Número de establecimientos de hospedaje, según región</t>
  </si>
  <si>
    <t xml:space="preserve">Arribo de Visitantes a establecimientos de hospedaje, 2003-2017 </t>
  </si>
  <si>
    <t xml:space="preserve">Arribo de vivistantes a establecimientos de hospedaje, 2003-2017 </t>
  </si>
  <si>
    <t>Principales Centros Turísticos</t>
  </si>
  <si>
    <t>Variación % 2017/2016</t>
  </si>
  <si>
    <t>Nacional</t>
  </si>
  <si>
    <t>Extranjero</t>
  </si>
  <si>
    <t>Museo de Leymebamba</t>
  </si>
  <si>
    <t>Cataratas de Gocta</t>
  </si>
  <si>
    <t>Complejo Arqueológico de Kuelap</t>
  </si>
  <si>
    <t>Reserva Nacional de Pacaya Samiria</t>
  </si>
  <si>
    <t xml:space="preserve">San Martín </t>
  </si>
  <si>
    <t>Catarata de Ahuashiyacu</t>
  </si>
  <si>
    <t>Recreo Turístico Naciente de Tioyacu</t>
  </si>
  <si>
    <t>Baños Termales de San Mateo</t>
  </si>
  <si>
    <t>Parque Natural de Pucallpa</t>
  </si>
  <si>
    <t>FUENTE: Servicio Nacional de Áreas Naturales Protegidas - SERNANP</t>
  </si>
  <si>
    <t>Elaboración: CIE-PERUCÁMARAS</t>
  </si>
  <si>
    <t>4. Visitas a los principales centros turísticos en la macro región</t>
  </si>
  <si>
    <t>Amazonas: Pasajeros transportados por el sistema turístico de telecabinas hacia el Complejo Arqueológico de Kuelap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</si>
  <si>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</si>
  <si>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</si>
  <si>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</si>
  <si>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</si>
  <si>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</si>
  <si>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</si>
  <si>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</si>
  <si>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</si>
  <si>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</si>
  <si>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</si>
  <si>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2017 Cifra preliminar</t>
  </si>
  <si>
    <t>FUENTE: Comité de Promoción de la Inversión Privada</t>
  </si>
  <si>
    <t>ELABORACIÓN: MINCETUR/VMT/DGIETA</t>
  </si>
  <si>
    <t>Con información disponible a Diciembre del 2017</t>
  </si>
  <si>
    <r>
      <t xml:space="preserve">Ucayali </t>
    </r>
    <r>
      <rPr>
        <sz val="10"/>
        <color rgb="FFFF0000"/>
        <rFont val="Calibri"/>
        <family val="2"/>
        <scheme val="minor"/>
      </rPr>
      <t>(Información acumulada a Setiembre 2017)</t>
    </r>
  </si>
  <si>
    <t>Llegada de visitantes a los principales centros turísticos de la macro región 2017</t>
  </si>
  <si>
    <t>"Arribo de turistas nacionales y extranjeros en el 2017"</t>
  </si>
  <si>
    <t>Macro Región Oriente: Arribos nacionales y extranjeros – 2017</t>
  </si>
  <si>
    <t>1. Arribo de visitantes a establecimientos de hospedaje</t>
  </si>
  <si>
    <t>Amazonas: Arribos nacionales y extranjeros – 2017</t>
  </si>
  <si>
    <t>Loreto: Arribos nacionales y extranjeros – 2017</t>
  </si>
  <si>
    <t>San Martín: Arribos nacionales y extranjeros – 2017</t>
  </si>
  <si>
    <t>Ucayali: Arribos nacionales y extranjeros – 2017</t>
  </si>
  <si>
    <t>2. Arribo de visitantes a establecimientos de hospedaje</t>
  </si>
  <si>
    <t>1. Arribo de visitantes a establecimientos de hospedaje*</t>
  </si>
  <si>
    <t>2. Arribo de visitantes a establecimientos de hospedaje*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</si>
</sst>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  <numFmt numFmtId="173" formatCode="_ * #,##0_ ;_ * \-#,##0_ ;_ * &quot;-&quot;??_ ;_ @_ "/>
    <numFmt numFmtId="174" formatCode="\(0.0%\)"/>
    <numFmt numFmtId="175" formatCode="[$-10409]###\ ###\ ##0;\(0\)"/>
    <numFmt numFmtId="176" formatCode="[$-10409]##\ ###\ ##0;\(0\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9"/>
      <name val="Calibri"/>
      <family val="2"/>
      <scheme val="minor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sz val="16"/>
      <color theme="5" tint="-0.249977111117893"/>
      <name val="Times New Roman"/>
      <family val="1"/>
    </font>
    <font>
      <sz val="10"/>
      <color theme="1" tint="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Arial Narrow"/>
      <family val="2"/>
    </font>
    <font>
      <sz val="10"/>
      <color rgb="FFFF000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  <font>
      <b/>
      <sz val="16"/>
      <name val="Times New Roman"/>
      <family val="1"/>
    </font>
    <font>
      <b/>
      <sz val="16"/>
      <color theme="5" tint="-0.24997711111789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3" fillId="2" borderId="0" xfId="2" applyFill="1"/>
    <xf numFmtId="0" fontId="11" fillId="2" borderId="0" xfId="0" applyFont="1" applyFill="1"/>
    <xf numFmtId="0" fontId="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/>
    <xf numFmtId="0" fontId="12" fillId="2" borderId="0" xfId="0" applyFont="1" applyFill="1" applyAlignment="1">
      <alignment vertical="center"/>
    </xf>
    <xf numFmtId="0" fontId="16" fillId="2" borderId="0" xfId="0" applyFont="1" applyFill="1"/>
    <xf numFmtId="172" fontId="16" fillId="2" borderId="0" xfId="0" applyNumberFormat="1" applyFont="1" applyFill="1"/>
    <xf numFmtId="164" fontId="16" fillId="2" borderId="0" xfId="1" applyNumberFormat="1" applyFont="1" applyFill="1"/>
    <xf numFmtId="165" fontId="7" fillId="2" borderId="0" xfId="0" applyNumberFormat="1" applyFont="1" applyFill="1"/>
    <xf numFmtId="164" fontId="7" fillId="2" borderId="0" xfId="1" applyNumberFormat="1" applyFont="1" applyFill="1"/>
    <xf numFmtId="17" fontId="9" fillId="2" borderId="0" xfId="0" applyNumberFormat="1" applyFont="1" applyFill="1"/>
    <xf numFmtId="0" fontId="19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2" borderId="0" xfId="0" applyFill="1" applyAlignment="1"/>
    <xf numFmtId="0" fontId="2" fillId="2" borderId="0" xfId="0" applyFont="1" applyFill="1" applyBorder="1" applyAlignment="1"/>
    <xf numFmtId="0" fontId="13" fillId="2" borderId="0" xfId="0" applyFont="1" applyFill="1" applyBorder="1" applyAlignment="1"/>
    <xf numFmtId="0" fontId="14" fillId="2" borderId="0" xfId="0" applyFont="1" applyFill="1" applyBorder="1" applyAlignment="1"/>
    <xf numFmtId="3" fontId="14" fillId="2" borderId="7" xfId="0" applyNumberFormat="1" applyFont="1" applyFill="1" applyBorder="1" applyAlignment="1"/>
    <xf numFmtId="164" fontId="0" fillId="2" borderId="9" xfId="1" applyNumberFormat="1" applyFont="1" applyFill="1" applyBorder="1" applyAlignment="1"/>
    <xf numFmtId="164" fontId="0" fillId="2" borderId="10" xfId="1" applyNumberFormat="1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0" fontId="11" fillId="2" borderId="2" xfId="0" applyFont="1" applyFill="1" applyBorder="1" applyAlignment="1"/>
    <xf numFmtId="0" fontId="11" fillId="2" borderId="0" xfId="0" applyFont="1" applyFill="1" applyBorder="1" applyAlignment="1"/>
    <xf numFmtId="164" fontId="11" fillId="2" borderId="0" xfId="1" applyNumberFormat="1" applyFont="1" applyFill="1" applyBorder="1" applyAlignment="1"/>
    <xf numFmtId="0" fontId="11" fillId="2" borderId="11" xfId="0" applyFont="1" applyFill="1" applyBorder="1" applyAlignment="1"/>
    <xf numFmtId="0" fontId="11" fillId="2" borderId="3" xfId="0" applyFont="1" applyFill="1" applyBorder="1" applyAlignment="1"/>
    <xf numFmtId="0" fontId="11" fillId="2" borderId="12" xfId="0" applyFont="1" applyFill="1" applyBorder="1" applyAlignment="1"/>
    <xf numFmtId="0" fontId="18" fillId="2" borderId="0" xfId="0" applyFont="1" applyFill="1" applyAlignment="1"/>
    <xf numFmtId="3" fontId="22" fillId="2" borderId="0" xfId="0" applyNumberFormat="1" applyFont="1" applyFill="1" applyBorder="1" applyAlignment="1"/>
    <xf numFmtId="0" fontId="7" fillId="2" borderId="4" xfId="0" applyFont="1" applyFill="1" applyBorder="1" applyAlignment="1"/>
    <xf numFmtId="0" fontId="7" fillId="2" borderId="7" xfId="0" applyFont="1" applyFill="1" applyBorder="1" applyAlignment="1">
      <alignment horizontal="center" vertical="center"/>
    </xf>
    <xf numFmtId="164" fontId="24" fillId="2" borderId="7" xfId="1" applyNumberFormat="1" applyFont="1" applyFill="1" applyBorder="1" applyAlignment="1"/>
    <xf numFmtId="164" fontId="2" fillId="2" borderId="7" xfId="1" applyNumberFormat="1" applyFont="1" applyFill="1" applyBorder="1" applyAlignment="1"/>
    <xf numFmtId="0" fontId="0" fillId="2" borderId="9" xfId="0" applyFont="1" applyFill="1" applyBorder="1" applyAlignment="1">
      <alignment horizontal="center"/>
    </xf>
    <xf numFmtId="164" fontId="15" fillId="2" borderId="0" xfId="1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/>
    <xf numFmtId="0" fontId="2" fillId="3" borderId="0" xfId="0" applyFont="1" applyFill="1" applyBorder="1" applyAlignment="1"/>
    <xf numFmtId="3" fontId="2" fillId="3" borderId="0" xfId="0" applyNumberFormat="1" applyFont="1" applyFill="1" applyBorder="1" applyAlignment="1"/>
    <xf numFmtId="164" fontId="2" fillId="2" borderId="0" xfId="1" applyNumberFormat="1" applyFont="1" applyFill="1" applyBorder="1" applyAlignment="1"/>
    <xf numFmtId="164" fontId="2" fillId="3" borderId="0" xfId="1" applyNumberFormat="1" applyFont="1" applyFill="1" applyBorder="1" applyAlignment="1"/>
    <xf numFmtId="172" fontId="7" fillId="2" borderId="0" xfId="0" applyNumberFormat="1" applyFont="1" applyFill="1" applyAlignment="1">
      <alignment horizontal="center"/>
    </xf>
    <xf numFmtId="0" fontId="16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6" fillId="4" borderId="13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15" fillId="2" borderId="7" xfId="0" applyFont="1" applyFill="1" applyBorder="1"/>
    <xf numFmtId="3" fontId="15" fillId="2" borderId="7" xfId="0" applyNumberFormat="1" applyFont="1" applyFill="1" applyBorder="1"/>
    <xf numFmtId="164" fontId="15" fillId="2" borderId="7" xfId="1" applyNumberFormat="1" applyFont="1" applyFill="1" applyBorder="1"/>
    <xf numFmtId="0" fontId="15" fillId="3" borderId="7" xfId="0" applyFont="1" applyFill="1" applyBorder="1"/>
    <xf numFmtId="3" fontId="15" fillId="3" borderId="7" xfId="0" applyNumberFormat="1" applyFont="1" applyFill="1" applyBorder="1"/>
    <xf numFmtId="164" fontId="15" fillId="3" borderId="7" xfId="1" applyNumberFormat="1" applyFont="1" applyFill="1" applyBorder="1"/>
    <xf numFmtId="0" fontId="23" fillId="2" borderId="6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3" fontId="11" fillId="2" borderId="0" xfId="0" applyNumberFormat="1" applyFont="1" applyFill="1" applyAlignment="1"/>
    <xf numFmtId="172" fontId="2" fillId="3" borderId="0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/>
    <xf numFmtId="164" fontId="27" fillId="2" borderId="0" xfId="1" applyNumberFormat="1" applyFont="1" applyFill="1" applyAlignment="1"/>
    <xf numFmtId="173" fontId="11" fillId="2" borderId="0" xfId="30" applyNumberFormat="1" applyFont="1" applyFill="1" applyAlignment="1"/>
    <xf numFmtId="0" fontId="26" fillId="4" borderId="0" xfId="0" applyFont="1" applyFill="1" applyBorder="1" applyAlignment="1">
      <alignment horizontal="left" vertical="center"/>
    </xf>
    <xf numFmtId="3" fontId="24" fillId="3" borderId="0" xfId="0" applyNumberFormat="1" applyFont="1" applyFill="1" applyBorder="1" applyAlignment="1"/>
    <xf numFmtId="164" fontId="29" fillId="3" borderId="0" xfId="1" applyNumberFormat="1" applyFont="1" applyFill="1" applyBorder="1" applyAlignment="1"/>
    <xf numFmtId="164" fontId="27" fillId="2" borderId="0" xfId="1" applyNumberFormat="1" applyFont="1" applyFill="1" applyBorder="1" applyAlignment="1"/>
    <xf numFmtId="0" fontId="24" fillId="3" borderId="14" xfId="0" applyFont="1" applyFill="1" applyBorder="1" applyAlignment="1"/>
    <xf numFmtId="3" fontId="24" fillId="3" borderId="14" xfId="0" applyNumberFormat="1" applyFont="1" applyFill="1" applyBorder="1" applyAlignment="1"/>
    <xf numFmtId="0" fontId="24" fillId="3" borderId="0" xfId="0" applyFont="1" applyFill="1" applyBorder="1" applyAlignment="1"/>
    <xf numFmtId="174" fontId="30" fillId="3" borderId="0" xfId="1" applyNumberFormat="1" applyFont="1" applyFill="1" applyBorder="1" applyAlignment="1"/>
    <xf numFmtId="174" fontId="30" fillId="3" borderId="14" xfId="1" applyNumberFormat="1" applyFont="1" applyFill="1" applyBorder="1" applyAlignment="1"/>
    <xf numFmtId="0" fontId="7" fillId="2" borderId="6" xfId="0" applyFont="1" applyFill="1" applyBorder="1" applyAlignment="1"/>
    <xf numFmtId="0" fontId="31" fillId="2" borderId="0" xfId="0" applyFont="1" applyFill="1" applyBorder="1" applyAlignment="1">
      <alignment vertical="center"/>
    </xf>
    <xf numFmtId="0" fontId="32" fillId="2" borderId="0" xfId="0" applyFont="1" applyFill="1" applyAlignment="1"/>
    <xf numFmtId="0" fontId="17" fillId="2" borderId="0" xfId="0" applyFont="1" applyFill="1" applyAlignment="1">
      <alignment vertical="top"/>
    </xf>
    <xf numFmtId="0" fontId="9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top"/>
    </xf>
    <xf numFmtId="0" fontId="27" fillId="2" borderId="0" xfId="0" applyFont="1" applyFill="1" applyAlignment="1">
      <alignment horizontal="left" indent="1"/>
    </xf>
    <xf numFmtId="3" fontId="27" fillId="2" borderId="0" xfId="0" applyNumberFormat="1" applyFont="1" applyFill="1" applyAlignment="1">
      <alignment horizontal="left" indent="1"/>
    </xf>
    <xf numFmtId="3" fontId="15" fillId="2" borderId="7" xfId="0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28" fillId="4" borderId="10" xfId="0" applyFont="1" applyFill="1" applyBorder="1" applyAlignment="1">
      <alignment horizontal="center" vertical="center"/>
    </xf>
    <xf numFmtId="0" fontId="19" fillId="2" borderId="0" xfId="0" applyFont="1" applyFill="1"/>
    <xf numFmtId="3" fontId="20" fillId="2" borderId="0" xfId="0" applyNumberFormat="1" applyFont="1" applyFill="1" applyBorder="1" applyAlignment="1"/>
    <xf numFmtId="3" fontId="16" fillId="2" borderId="0" xfId="0" applyNumberFormat="1" applyFont="1" applyFill="1"/>
    <xf numFmtId="3" fontId="16" fillId="2" borderId="0" xfId="1" applyNumberFormat="1" applyFont="1" applyFill="1"/>
    <xf numFmtId="0" fontId="28" fillId="2" borderId="0" xfId="0" applyFont="1" applyFill="1"/>
    <xf numFmtId="172" fontId="28" fillId="2" borderId="0" xfId="0" applyNumberFormat="1" applyFont="1" applyFill="1"/>
    <xf numFmtId="3" fontId="28" fillId="2" borderId="0" xfId="0" applyNumberFormat="1" applyFont="1" applyFill="1"/>
    <xf numFmtId="164" fontId="19" fillId="2" borderId="0" xfId="1" applyNumberFormat="1" applyFont="1" applyFill="1"/>
    <xf numFmtId="3" fontId="19" fillId="2" borderId="0" xfId="0" applyNumberFormat="1" applyFont="1" applyFill="1"/>
    <xf numFmtId="164" fontId="2" fillId="2" borderId="0" xfId="1" applyNumberFormat="1" applyFont="1" applyFill="1" applyAlignment="1">
      <alignment horizontal="center"/>
    </xf>
    <xf numFmtId="0" fontId="33" fillId="5" borderId="0" xfId="0" applyFont="1" applyFill="1" applyBorder="1" applyAlignment="1" applyProtection="1">
      <alignment vertical="top" wrapText="1" readingOrder="1"/>
      <protection locked="0"/>
    </xf>
    <xf numFmtId="0" fontId="34" fillId="6" borderId="0" xfId="0" applyFont="1" applyFill="1" applyBorder="1" applyAlignment="1" applyProtection="1">
      <alignment horizontal="center" vertical="top" wrapText="1" readingOrder="1"/>
      <protection locked="0"/>
    </xf>
    <xf numFmtId="0" fontId="33" fillId="7" borderId="0" xfId="0" applyFont="1" applyFill="1" applyBorder="1" applyAlignment="1" applyProtection="1">
      <alignment vertical="top" wrapText="1" readingOrder="1"/>
      <protection locked="0"/>
    </xf>
    <xf numFmtId="175" fontId="33" fillId="7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34" fillId="6" borderId="0" xfId="0" applyFont="1" applyFill="1" applyBorder="1" applyAlignment="1" applyProtection="1">
      <alignment vertical="top" wrapText="1" readingOrder="1"/>
      <protection locked="0"/>
    </xf>
    <xf numFmtId="176" fontId="34" fillId="6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35" fillId="2" borderId="0" xfId="0" applyFont="1" applyFill="1" applyBorder="1" applyAlignment="1" applyProtection="1">
      <alignment vertical="top" readingOrder="1"/>
      <protection locked="0"/>
    </xf>
    <xf numFmtId="0" fontId="33" fillId="2" borderId="0" xfId="0" applyFont="1" applyFill="1" applyBorder="1" applyAlignment="1"/>
    <xf numFmtId="0" fontId="33" fillId="2" borderId="0" xfId="0" applyFont="1" applyFill="1" applyBorder="1" applyAlignment="1" applyProtection="1">
      <alignment vertical="top"/>
      <protection locked="0"/>
    </xf>
    <xf numFmtId="0" fontId="11" fillId="2" borderId="0" xfId="0" applyFont="1" applyFill="1" applyBorder="1"/>
    <xf numFmtId="0" fontId="7" fillId="2" borderId="0" xfId="0" applyFont="1" applyFill="1" applyBorder="1"/>
    <xf numFmtId="0" fontId="14" fillId="5" borderId="0" xfId="0" applyFont="1" applyFill="1" applyBorder="1"/>
    <xf numFmtId="0" fontId="14" fillId="2" borderId="0" xfId="0" applyFont="1" applyFill="1" applyBorder="1"/>
    <xf numFmtId="3" fontId="14" fillId="2" borderId="0" xfId="0" applyNumberFormat="1" applyFont="1" applyFill="1" applyBorder="1"/>
    <xf numFmtId="164" fontId="14" fillId="2" borderId="0" xfId="1" applyNumberFormat="1" applyFont="1" applyFill="1" applyBorder="1"/>
    <xf numFmtId="3" fontId="14" fillId="5" borderId="0" xfId="0" applyNumberFormat="1" applyFont="1" applyFill="1" applyBorder="1"/>
    <xf numFmtId="0" fontId="21" fillId="2" borderId="0" xfId="0" applyFont="1" applyFill="1" applyBorder="1"/>
    <xf numFmtId="0" fontId="17" fillId="2" borderId="0" xfId="0" applyFont="1" applyFill="1" applyBorder="1"/>
    <xf numFmtId="0" fontId="11" fillId="2" borderId="6" xfId="0" applyFont="1" applyFill="1" applyBorder="1"/>
    <xf numFmtId="0" fontId="11" fillId="2" borderId="2" xfId="0" applyFont="1" applyFill="1" applyBorder="1"/>
    <xf numFmtId="0" fontId="11" fillId="2" borderId="11" xfId="0" applyFont="1" applyFill="1" applyBorder="1"/>
    <xf numFmtId="0" fontId="11" fillId="2" borderId="3" xfId="0" applyFont="1" applyFill="1" applyBorder="1"/>
    <xf numFmtId="0" fontId="11" fillId="2" borderId="12" xfId="0" applyFont="1" applyFill="1" applyBorder="1"/>
    <xf numFmtId="0" fontId="14" fillId="2" borderId="3" xfId="0" applyFont="1" applyFill="1" applyBorder="1"/>
    <xf numFmtId="3" fontId="14" fillId="2" borderId="3" xfId="0" applyNumberFormat="1" applyFont="1" applyFill="1" applyBorder="1"/>
    <xf numFmtId="0" fontId="20" fillId="4" borderId="3" xfId="0" applyFont="1" applyFill="1" applyBorder="1"/>
    <xf numFmtId="0" fontId="17" fillId="2" borderId="3" xfId="0" applyFont="1" applyFill="1" applyBorder="1"/>
    <xf numFmtId="164" fontId="14" fillId="2" borderId="3" xfId="1" applyNumberFormat="1" applyFont="1" applyFill="1" applyBorder="1"/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6" fillId="0" borderId="0" xfId="0" applyFont="1" applyFill="1" applyBorder="1" applyAlignment="1" applyProtection="1">
      <alignment horizontal="center" vertical="top" wrapText="1" readingOrder="1"/>
      <protection locked="0"/>
    </xf>
    <xf numFmtId="0" fontId="7" fillId="2" borderId="0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top"/>
    </xf>
    <xf numFmtId="0" fontId="24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top" wrapText="1"/>
    </xf>
    <xf numFmtId="0" fontId="23" fillId="2" borderId="6" xfId="0" applyFont="1" applyFill="1" applyBorder="1" applyAlignment="1">
      <alignment horizontal="left" vertical="center" wrapText="1" indent="1"/>
    </xf>
    <xf numFmtId="0" fontId="23" fillId="2" borderId="0" xfId="0" applyFont="1" applyFill="1" applyBorder="1" applyAlignment="1">
      <alignment horizontal="left" vertical="center" wrapText="1" indent="1"/>
    </xf>
    <xf numFmtId="0" fontId="24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top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38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 Narrow" panose="020B0606020202030204" pitchFamily="34" charset="0"/>
              </a:defRPr>
            </a:pPr>
            <a:r>
              <a:rPr lang="es-ES" sz="1000" b="1">
                <a:effectLst/>
                <a:latin typeface="Arial Narrow" panose="020B0606020202030204" pitchFamily="34" charset="0"/>
              </a:rPr>
              <a:t>MACRO</a:t>
            </a:r>
            <a:r>
              <a:rPr lang="es-ES" sz="1000" b="1" baseline="0">
                <a:effectLst/>
                <a:latin typeface="Arial Narrow" panose="020B0606020202030204" pitchFamily="34" charset="0"/>
              </a:rPr>
              <a:t> REGIÓN ORIENTE: </a:t>
            </a:r>
            <a:r>
              <a:rPr lang="es-ES" sz="1000" b="1">
                <a:effectLst/>
                <a:latin typeface="Arial Narrow" panose="020B0606020202030204" pitchFamily="34" charset="0"/>
              </a:rPr>
              <a:t>NÚMERO DE HOTELES SEGÚN CATEGORÍA</a:t>
            </a:r>
          </a:p>
          <a:p>
            <a:pPr>
              <a:defRPr sz="1000" b="1">
                <a:latin typeface="Arial Narrow" panose="020B0606020202030204" pitchFamily="34" charset="0"/>
              </a:defRPr>
            </a:pPr>
            <a:r>
              <a:rPr lang="es-ES" sz="1000" b="1">
                <a:effectLst/>
                <a:latin typeface="Arial Narrow" panose="020B0606020202030204" pitchFamily="34" charset="0"/>
              </a:rPr>
              <a:t>(Unidades</a:t>
            </a:r>
            <a:r>
              <a:rPr lang="es-ES" sz="1000" b="1" baseline="0">
                <a:effectLst/>
                <a:latin typeface="Arial Narrow" panose="020B0606020202030204" pitchFamily="34" charset="0"/>
              </a:rPr>
              <a:t> al </a:t>
            </a:r>
            <a:r>
              <a:rPr lang="es-ES" sz="1000" b="1">
                <a:effectLst/>
                <a:latin typeface="Arial Narrow" panose="020B0606020202030204" pitchFamily="34" charset="0"/>
              </a:rPr>
              <a:t>2017) </a:t>
            </a:r>
            <a:endParaRPr lang="es-PE" sz="1000" b="1">
              <a:effectLst/>
              <a:latin typeface="Arial Narrow" panose="020B060602020203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4320777921801468E-2"/>
          <c:y val="0.12060173611111111"/>
          <c:w val="0.84029959413650834"/>
          <c:h val="0.642596527777777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00"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Oriente'!$R$112:$V$112</c:f>
              <c:strCache>
                <c:ptCount val="5"/>
                <c:pt idx="0">
                  <c:v>Hotel 1 Estrella</c:v>
                </c:pt>
                <c:pt idx="1">
                  <c:v>Hotel 2 Estrellas</c:v>
                </c:pt>
                <c:pt idx="2">
                  <c:v>Hotel 3 Estrellas</c:v>
                </c:pt>
                <c:pt idx="3">
                  <c:v>Hotel 4 Estrellas</c:v>
                </c:pt>
                <c:pt idx="4">
                  <c:v>Hotel 5 Estrellas</c:v>
                </c:pt>
              </c:strCache>
            </c:strRef>
          </c:cat>
          <c:val>
            <c:numRef>
              <c:f>'2. Oriente'!$R$113:$V$113</c:f>
              <c:numCache>
                <c:formatCode>General</c:formatCode>
                <c:ptCount val="5"/>
                <c:pt idx="0">
                  <c:v>24</c:v>
                </c:pt>
                <c:pt idx="1">
                  <c:v>98</c:v>
                </c:pt>
                <c:pt idx="2">
                  <c:v>63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71520"/>
        <c:axId val="96173056"/>
      </c:barChart>
      <c:catAx>
        <c:axId val="961715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96173056"/>
        <c:crosses val="autoZero"/>
        <c:auto val="1"/>
        <c:lblAlgn val="ctr"/>
        <c:lblOffset val="100"/>
        <c:noMultiLvlLbl val="0"/>
      </c:catAx>
      <c:valAx>
        <c:axId val="961730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6171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 i="0" baseline="0">
                <a:effectLst/>
              </a:rPr>
              <a:t>Arribo de ciudadanos nacionales y extranjeros a establecimientos de hospedaje </a:t>
            </a:r>
            <a:endParaRPr lang="es-PE" sz="1000">
              <a:effectLst/>
            </a:endParaRPr>
          </a:p>
          <a:p>
            <a:pPr>
              <a:defRPr/>
            </a:pPr>
            <a:r>
              <a:rPr lang="en-US" sz="1000" b="0" i="0" baseline="0">
                <a:effectLst/>
              </a:rPr>
              <a:t>(Miles de arribos)</a:t>
            </a:r>
            <a:endParaRPr lang="es-PE" sz="1000">
              <a:effectLst/>
            </a:endParaRPr>
          </a:p>
        </c:rich>
      </c:tx>
      <c:layout>
        <c:manualLayout>
          <c:xMode val="edge"/>
          <c:yMode val="edge"/>
          <c:x val="0.1233075887910484"/>
          <c:y val="2.64315071890577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8190611204391128E-2"/>
          <c:y val="0.14612599781541166"/>
          <c:w val="0.93811410243647153"/>
          <c:h val="0.6651134976549840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'2. Oriente'!$S$11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6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 Oriente'!$R$16:$R$26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'2. Oriente'!$S$16:$S$26</c:f>
              <c:numCache>
                <c:formatCode>#,##0</c:formatCode>
                <c:ptCount val="11"/>
                <c:pt idx="0">
                  <c:v>1137.653</c:v>
                </c:pt>
                <c:pt idx="1">
                  <c:v>1312.6030000000001</c:v>
                </c:pt>
                <c:pt idx="2">
                  <c:v>1349.1189999999999</c:v>
                </c:pt>
                <c:pt idx="3">
                  <c:v>1498.7750000000001</c:v>
                </c:pt>
                <c:pt idx="4">
                  <c:v>1663.7470000000001</c:v>
                </c:pt>
                <c:pt idx="5">
                  <c:v>1895.816</c:v>
                </c:pt>
                <c:pt idx="6">
                  <c:v>2084.5810000000001</c:v>
                </c:pt>
                <c:pt idx="7">
                  <c:v>2282.3449999999998</c:v>
                </c:pt>
                <c:pt idx="8">
                  <c:v>2470.1089999999999</c:v>
                </c:pt>
                <c:pt idx="9">
                  <c:v>2484.7199999999998</c:v>
                </c:pt>
                <c:pt idx="10">
                  <c:v>2333.674</c:v>
                </c:pt>
              </c:numCache>
            </c:numRef>
          </c:val>
        </c:ser>
        <c:ser>
          <c:idx val="2"/>
          <c:order val="1"/>
          <c:tx>
            <c:strRef>
              <c:f>'2. Oriente'!$T$11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 Oriente'!$R$16:$R$26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'2. Oriente'!$T$16:$T$26</c:f>
              <c:numCache>
                <c:formatCode>#,##0</c:formatCode>
                <c:ptCount val="11"/>
                <c:pt idx="0">
                  <c:v>107.39700000000001</c:v>
                </c:pt>
                <c:pt idx="1">
                  <c:v>121.621</c:v>
                </c:pt>
                <c:pt idx="2">
                  <c:v>110.07299999999999</c:v>
                </c:pt>
                <c:pt idx="3">
                  <c:v>112.21899999999999</c:v>
                </c:pt>
                <c:pt idx="4">
                  <c:v>165.55799999999999</c:v>
                </c:pt>
                <c:pt idx="5">
                  <c:v>185.01300000000001</c:v>
                </c:pt>
                <c:pt idx="6">
                  <c:v>197.30099999999999</c:v>
                </c:pt>
                <c:pt idx="7">
                  <c:v>197.22900000000001</c:v>
                </c:pt>
                <c:pt idx="8">
                  <c:v>202.98400000000001</c:v>
                </c:pt>
                <c:pt idx="9">
                  <c:v>216.90299999999999</c:v>
                </c:pt>
                <c:pt idx="10">
                  <c:v>265.27300000000002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408320"/>
        <c:axId val="96409856"/>
      </c:barChart>
      <c:catAx>
        <c:axId val="9640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 Narrow" panose="020B0606020202030204" pitchFamily="34" charset="0"/>
              </a:defRPr>
            </a:pPr>
            <a:endParaRPr lang="es-PE"/>
          </a:p>
        </c:txPr>
        <c:crossAx val="96409856"/>
        <c:crosses val="autoZero"/>
        <c:auto val="1"/>
        <c:lblAlgn val="ctr"/>
        <c:lblOffset val="100"/>
        <c:noMultiLvlLbl val="0"/>
      </c:catAx>
      <c:valAx>
        <c:axId val="96409856"/>
        <c:scaling>
          <c:orientation val="minMax"/>
          <c:min val="1000"/>
        </c:scaling>
        <c:delete val="1"/>
        <c:axPos val="l"/>
        <c:numFmt formatCode="#,##0" sourceLinked="1"/>
        <c:majorTickMark val="out"/>
        <c:minorTickMark val="none"/>
        <c:tickLblPos val="nextTo"/>
        <c:crossAx val="96408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0650039033004811E-2"/>
          <c:y val="0.21273894585460659"/>
          <c:w val="0.14848481481481479"/>
          <c:h val="0.11574965277777778"/>
        </c:manualLayout>
      </c:layout>
      <c:overlay val="0"/>
      <c:txPr>
        <a:bodyPr/>
        <a:lstStyle/>
        <a:p>
          <a:pPr>
            <a:defRPr sz="7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 Arribos de ciudadanos Extranjeros a la Macro Región Oriente</a:t>
            </a:r>
          </a:p>
          <a:p>
            <a:pPr>
              <a:defRPr sz="1000"/>
            </a:pPr>
            <a:r>
              <a:rPr lang="en-US" sz="1000" b="0"/>
              <a:t>(como</a:t>
            </a:r>
            <a:r>
              <a:rPr lang="en-US" sz="1000" b="0" baseline="0"/>
              <a:t> porcentaje del total, 2003 - 2017)</a:t>
            </a:r>
            <a:endParaRPr lang="en-US" sz="10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8010003763264E-2"/>
          <c:y val="0.15434027777777778"/>
          <c:w val="0.88475003926240026"/>
          <c:h val="0.65721736111111118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accent2">
                  <a:alpha val="43000"/>
                </a:schemeClr>
              </a:solidFill>
              <a:prstDash val="dash"/>
            </a:ln>
          </c:spPr>
          <c:marker>
            <c:symbol val="circle"/>
            <c:size val="15"/>
            <c:spPr>
              <a:solidFill>
                <a:schemeClr val="accent2">
                  <a:lumMod val="75000"/>
                </a:schemeClr>
              </a:solidFill>
            </c:spPr>
          </c:marker>
          <c:dLbls>
            <c:numFmt formatCode="0.0%" sourceLinked="0"/>
            <c:txPr>
              <a:bodyPr/>
              <a:lstStyle/>
              <a:p>
                <a:pPr>
                  <a:defRPr sz="700" b="1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'2. Oriente'!$Q$29:$Q$43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'2. Oriente'!$R$29:$R$43</c:f>
              <c:numCache>
                <c:formatCode>0.0%</c:formatCode>
                <c:ptCount val="15"/>
                <c:pt idx="0">
                  <c:v>6.0229396804746246E-2</c:v>
                </c:pt>
                <c:pt idx="1">
                  <c:v>6.8893467739211414E-2</c:v>
                </c:pt>
                <c:pt idx="2">
                  <c:v>7.019672955337132E-2</c:v>
                </c:pt>
                <c:pt idx="3">
                  <c:v>6.9331649048535574E-2</c:v>
                </c:pt>
                <c:pt idx="4">
                  <c:v>8.6259186378057101E-2</c:v>
                </c:pt>
                <c:pt idx="5">
                  <c:v>8.4799166657370112E-2</c:v>
                </c:pt>
                <c:pt idx="6">
                  <c:v>7.5434212906869011E-2</c:v>
                </c:pt>
                <c:pt idx="7">
                  <c:v>6.9658235846936742E-2</c:v>
                </c:pt>
                <c:pt idx="8">
                  <c:v>9.0503223901973698E-2</c:v>
                </c:pt>
                <c:pt idx="9">
                  <c:v>8.891312068411196E-2</c:v>
                </c:pt>
                <c:pt idx="10">
                  <c:v>8.6464155464655926E-2</c:v>
                </c:pt>
                <c:pt idx="11">
                  <c:v>7.95414857552144E-2</c:v>
                </c:pt>
                <c:pt idx="12">
                  <c:v>7.5936003723027973E-2</c:v>
                </c:pt>
                <c:pt idx="13">
                  <c:v>8.028618352745738E-2</c:v>
                </c:pt>
                <c:pt idx="14">
                  <c:v>0.10206941503616657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40320"/>
        <c:axId val="96441856"/>
      </c:lineChart>
      <c:catAx>
        <c:axId val="9644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Arial Narrow" panose="020B0606020202030204" pitchFamily="34" charset="0"/>
              </a:defRPr>
            </a:pPr>
            <a:endParaRPr lang="es-PE"/>
          </a:p>
        </c:txPr>
        <c:crossAx val="96441856"/>
        <c:crosses val="autoZero"/>
        <c:auto val="1"/>
        <c:lblAlgn val="ctr"/>
        <c:lblOffset val="100"/>
        <c:noMultiLvlLbl val="0"/>
      </c:catAx>
      <c:valAx>
        <c:axId val="96441856"/>
        <c:scaling>
          <c:orientation val="minMax"/>
          <c:min val="5.000000000000001E-2"/>
        </c:scaling>
        <c:delete val="1"/>
        <c:axPos val="l"/>
        <c:numFmt formatCode="0.0%" sourceLinked="1"/>
        <c:majorTickMark val="out"/>
        <c:minorTickMark val="none"/>
        <c:tickLblPos val="nextTo"/>
        <c:crossAx val="9644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 b="1" i="0" baseline="0">
                <a:effectLst/>
                <a:latin typeface="Arial Narrow" panose="020B0606020202030204" pitchFamily="34" charset="0"/>
              </a:rPr>
              <a:t>MACRO REGIÓN ORIENTE: </a:t>
            </a:r>
          </a:p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 b="1" i="0" baseline="0">
                <a:effectLst/>
                <a:latin typeface="Arial Narrow" panose="020B0606020202030204" pitchFamily="34" charset="0"/>
              </a:rPr>
              <a:t>NÚMERO DE ARRIBOS A ESTABLECIMIENTOS DE HOSPEDAJE</a:t>
            </a:r>
            <a:endParaRPr lang="en-US" sz="1000"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0479555555555556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101851851851854E-2"/>
          <c:y val="0.22534791666666668"/>
          <c:w val="0.89294277777777775"/>
          <c:h val="0.56275763888888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Oriente'!$K$36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Oriente'!$J$37:$J$40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'2. Oriente'!$K$37:$K$40</c:f>
              <c:numCache>
                <c:formatCode>#,##0</c:formatCode>
                <c:ptCount val="4"/>
                <c:pt idx="0">
                  <c:v>394622</c:v>
                </c:pt>
                <c:pt idx="1">
                  <c:v>694272</c:v>
                </c:pt>
                <c:pt idx="2">
                  <c:v>1164084</c:v>
                </c:pt>
                <c:pt idx="3">
                  <c:v>448645</c:v>
                </c:pt>
              </c:numCache>
            </c:numRef>
          </c:val>
        </c:ser>
        <c:ser>
          <c:idx val="1"/>
          <c:order val="1"/>
          <c:tx>
            <c:strRef>
              <c:f>'2. Oriente'!$L$36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700">
                    <a:latin typeface="Arial Narrow" panose="020B0606020202030204" pitchFamily="34" charset="0"/>
                    <a:ea typeface="Arial Unicode MS" panose="020B0604020202020204" pitchFamily="34" charset="-128"/>
                    <a:cs typeface="Arial Unicode MS" panose="020B0604020202020204" pitchFamily="34" charset="-128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Oriente'!$J$37:$J$40</c:f>
              <c:strCache>
                <c:ptCount val="4"/>
                <c:pt idx="0">
                  <c:v>Amazonas</c:v>
                </c:pt>
                <c:pt idx="1">
                  <c:v>Loreto</c:v>
                </c:pt>
                <c:pt idx="2">
                  <c:v>San Martín</c:v>
                </c:pt>
                <c:pt idx="3">
                  <c:v>Ucayali</c:v>
                </c:pt>
              </c:strCache>
            </c:strRef>
          </c:cat>
          <c:val>
            <c:numRef>
              <c:f>'2. Oriente'!$L$37:$L$40</c:f>
              <c:numCache>
                <c:formatCode>#,##0</c:formatCode>
                <c:ptCount val="4"/>
                <c:pt idx="0">
                  <c:v>415583</c:v>
                </c:pt>
                <c:pt idx="1">
                  <c:v>619990</c:v>
                </c:pt>
                <c:pt idx="2">
                  <c:v>1183646</c:v>
                </c:pt>
                <c:pt idx="3">
                  <c:v>379728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3"/>
        <c:overlap val="-7"/>
        <c:axId val="96480640"/>
        <c:axId val="96490624"/>
      </c:barChart>
      <c:catAx>
        <c:axId val="96480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96490624"/>
        <c:crosses val="autoZero"/>
        <c:auto val="1"/>
        <c:lblAlgn val="ctr"/>
        <c:lblOffset val="100"/>
        <c:noMultiLvlLbl val="0"/>
      </c:catAx>
      <c:valAx>
        <c:axId val="96490624"/>
        <c:scaling>
          <c:orientation val="minMax"/>
          <c:max val="1200000"/>
        </c:scaling>
        <c:delete val="1"/>
        <c:axPos val="l"/>
        <c:numFmt formatCode="#,##0" sourceLinked="1"/>
        <c:majorTickMark val="out"/>
        <c:minorTickMark val="none"/>
        <c:tickLblPos val="nextTo"/>
        <c:crossAx val="9648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97055555555561"/>
          <c:y val="0.17331493055555555"/>
          <c:w val="0.17230722222222219"/>
          <c:h val="0.1594812499999999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>
                <a:latin typeface="Arial Narrow" panose="020B0606020202030204" pitchFamily="34" charset="0"/>
              </a:defRPr>
            </a:pPr>
            <a:r>
              <a:rPr lang="en-US" sz="1000">
                <a:latin typeface="Arial Narrow" panose="020B0606020202030204" pitchFamily="34" charset="0"/>
              </a:rPr>
              <a:t>ARRIBOS A ESTABLECIMIENTOS</a:t>
            </a:r>
            <a:r>
              <a:rPr lang="en-US" sz="1000" baseline="0">
                <a:latin typeface="Arial Narrow" panose="020B0606020202030204" pitchFamily="34" charset="0"/>
              </a:rPr>
              <a:t> </a:t>
            </a:r>
            <a:r>
              <a:rPr lang="en-US" sz="1000">
                <a:latin typeface="Arial Narrow" panose="020B0606020202030204" pitchFamily="34" charset="0"/>
              </a:rPr>
              <a:t>DE HOSPEDAJE POR REGIONES, 2017</a:t>
            </a:r>
          </a:p>
        </c:rich>
      </c:tx>
      <c:layout>
        <c:manualLayout>
          <c:xMode val="edge"/>
          <c:yMode val="edge"/>
          <c:x val="0.16139429630599389"/>
          <c:y val="2.2048611111111113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112905535648796"/>
          <c:y val="0.18961805555555555"/>
          <c:w val="0.58522285102324989"/>
          <c:h val="0.66927083333333337"/>
        </c:manualLayout>
      </c:layout>
      <c:pie3D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Lbls>
            <c:dLbl>
              <c:idx val="0"/>
              <c:layout>
                <c:manualLayout>
                  <c:x val="-0.11992894256455848"/>
                  <c:y val="9.20420138888888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1537029188587879"/>
                  <c:y val="-0.2879225694444444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3688543869420211"/>
                  <c:y val="2.586944444444444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0.11260420665369331"/>
                  <c:y val="0.125580902777777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'2. Oriente'!$S$78:$S$81</c:f>
              <c:strCache>
                <c:ptCount val="4"/>
                <c:pt idx="0">
                  <c:v>San Martín</c:v>
                </c:pt>
                <c:pt idx="1">
                  <c:v>Loreto</c:v>
                </c:pt>
                <c:pt idx="2">
                  <c:v>Amazonas</c:v>
                </c:pt>
                <c:pt idx="3">
                  <c:v>Ucayali</c:v>
                </c:pt>
              </c:strCache>
            </c:strRef>
          </c:cat>
          <c:val>
            <c:numRef>
              <c:f>'2. Oriente'!$T$78:$T$81</c:f>
              <c:numCache>
                <c:formatCode>#,##0</c:formatCode>
                <c:ptCount val="4"/>
                <c:pt idx="0">
                  <c:v>1183646</c:v>
                </c:pt>
                <c:pt idx="1">
                  <c:v>619990</c:v>
                </c:pt>
                <c:pt idx="2">
                  <c:v>415583</c:v>
                </c:pt>
                <c:pt idx="3">
                  <c:v>379728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3.5740572641074102E-2"/>
          <c:y val="0.28319236111111112"/>
          <c:w val="0.24566382010131291"/>
          <c:h val="0.40715694444444445"/>
        </c:manualLayout>
      </c:layout>
      <c:overlay val="0"/>
      <c:txPr>
        <a:bodyPr/>
        <a:lstStyle/>
        <a:p>
          <a:pPr>
            <a:defRPr sz="12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56029</xdr:colOff>
      <xdr:row>5</xdr:row>
      <xdr:rowOff>33618</xdr:rowOff>
    </xdr:from>
    <xdr:to>
      <xdr:col>14</xdr:col>
      <xdr:colOff>728382</xdr:colOff>
      <xdr:row>7</xdr:row>
      <xdr:rowOff>100853</xdr:rowOff>
    </xdr:to>
    <xdr:sp macro="" textlink="">
      <xdr:nvSpPr>
        <xdr:cNvPr id="10" name="9 Flecha derecha"/>
        <xdr:cNvSpPr/>
      </xdr:nvSpPr>
      <xdr:spPr>
        <a:xfrm>
          <a:off x="11037794" y="98611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15</xdr:col>
      <xdr:colOff>753356</xdr:colOff>
      <xdr:row>77</xdr:row>
      <xdr:rowOff>102973</xdr:rowOff>
    </xdr:from>
    <xdr:to>
      <xdr:col>22</xdr:col>
      <xdr:colOff>767649</xdr:colOff>
      <xdr:row>92</xdr:row>
      <xdr:rowOff>103061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712794</xdr:colOff>
      <xdr:row>10</xdr:row>
      <xdr:rowOff>181388</xdr:rowOff>
    </xdr:from>
    <xdr:to>
      <xdr:col>22</xdr:col>
      <xdr:colOff>762228</xdr:colOff>
      <xdr:row>26</xdr:row>
      <xdr:rowOff>24594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728382</xdr:colOff>
      <xdr:row>27</xdr:row>
      <xdr:rowOff>96369</xdr:rowOff>
    </xdr:from>
    <xdr:to>
      <xdr:col>22</xdr:col>
      <xdr:colOff>771970</xdr:colOff>
      <xdr:row>42</xdr:row>
      <xdr:rowOff>118869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762675</xdr:colOff>
      <xdr:row>43</xdr:row>
      <xdr:rowOff>164856</xdr:rowOff>
    </xdr:from>
    <xdr:to>
      <xdr:col>22</xdr:col>
      <xdr:colOff>809625</xdr:colOff>
      <xdr:row>58</xdr:row>
      <xdr:rowOff>187356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766437</xdr:colOff>
      <xdr:row>60</xdr:row>
      <xdr:rowOff>154120</xdr:rowOff>
    </xdr:from>
    <xdr:to>
      <xdr:col>22</xdr:col>
      <xdr:colOff>818029</xdr:colOff>
      <xdr:row>75</xdr:row>
      <xdr:rowOff>176620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0.00164</cdr:x>
      <cdr:y>0.87106</cdr:y>
    </cdr:from>
    <cdr:to>
      <cdr:x>0.99471</cdr:x>
      <cdr:y>0.99614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833" y="2508648"/>
          <a:ext cx="5354301" cy="360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 b="1">
              <a:latin typeface="Arial Narrow" panose="020B0606020202030204" pitchFamily="34" charset="0"/>
            </a:rPr>
            <a:t>Nota: </a:t>
          </a:r>
          <a:r>
            <a:rPr lang="es-PE" sz="700">
              <a:latin typeface="Arial Narrow" panose="020B0606020202030204" pitchFamily="34" charset="0"/>
            </a:rPr>
            <a:t>se consideran hoteles, apart-hotel, hostales y resort.</a:t>
          </a:r>
        </a:p>
        <a:p xmlns:a="http://schemas.openxmlformats.org/drawingml/2006/main">
          <a:pPr algn="l"/>
          <a:endParaRPr lang="es-PE" sz="600">
            <a:latin typeface="Arial Narrow" panose="020B0606020202030204" pitchFamily="34" charset="0"/>
          </a:endParaRPr>
        </a:p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0.92218</cdr:y>
    </cdr:from>
    <cdr:to>
      <cdr:x>0.98768</cdr:x>
      <cdr:y>0.98723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58571"/>
          <a:ext cx="5327680" cy="187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  <cdr:relSizeAnchor xmlns:cdr="http://schemas.openxmlformats.org/drawingml/2006/chartDrawing">
    <cdr:from>
      <cdr:x>0.04641</cdr:x>
      <cdr:y>0.3728</cdr:y>
    </cdr:from>
    <cdr:to>
      <cdr:x>0.21557</cdr:x>
      <cdr:y>0.6903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50912" y="107367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Total arribos en la macro región :</a:t>
          </a:r>
        </a:p>
        <a:p xmlns:a="http://schemas.openxmlformats.org/drawingml/2006/main">
          <a:r>
            <a:rPr lang="es-PE" sz="75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2'598,947</a:t>
          </a:r>
          <a:r>
            <a:rPr lang="es-PE" sz="750" baseline="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 entre nacionales y extranjeros</a:t>
          </a:r>
          <a:endParaRPr lang="es-PE" sz="750">
            <a:solidFill>
              <a:schemeClr val="accent2">
                <a:lumMod val="75000"/>
              </a:schemeClr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0.92311</cdr:y>
    </cdr:from>
    <cdr:to>
      <cdr:x>1</cdr:x>
      <cdr:y>0.99101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58555"/>
          <a:ext cx="5399568" cy="195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0.9321</cdr:y>
    </cdr:from>
    <cdr:to>
      <cdr:x>0.99938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84438"/>
          <a:ext cx="5396638" cy="195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  <cdr:relSizeAnchor xmlns:cdr="http://schemas.openxmlformats.org/drawingml/2006/chartDrawing">
    <cdr:from>
      <cdr:x>0.19109</cdr:x>
      <cdr:y>0.59641</cdr:y>
    </cdr:from>
    <cdr:to>
      <cdr:x>0.21779</cdr:x>
      <cdr:y>0.65891</cdr:y>
    </cdr:to>
    <cdr:sp macro="" textlink="">
      <cdr:nvSpPr>
        <cdr:cNvPr id="3" name="1 Flecha abajo"/>
        <cdr:cNvSpPr/>
      </cdr:nvSpPr>
      <cdr:spPr>
        <a:xfrm xmlns:a="http://schemas.openxmlformats.org/drawingml/2006/main" rot="10800000">
          <a:off x="1031875" y="1717675"/>
          <a:ext cx="144164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0.41687</cdr:x>
      <cdr:y>0.4972</cdr:y>
    </cdr:from>
    <cdr:to>
      <cdr:x>0.44355</cdr:x>
      <cdr:y>0.5597</cdr:y>
    </cdr:to>
    <cdr:sp macro="" textlink="">
      <cdr:nvSpPr>
        <cdr:cNvPr id="4" name="1 Flecha abajo"/>
        <cdr:cNvSpPr/>
      </cdr:nvSpPr>
      <cdr:spPr>
        <a:xfrm xmlns:a="http://schemas.openxmlformats.org/drawingml/2006/main">
          <a:off x="2251075" y="1431925"/>
          <a:ext cx="144109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0.86137</cdr:x>
      <cdr:y>0.62287</cdr:y>
    </cdr:from>
    <cdr:to>
      <cdr:x>0.88805</cdr:x>
      <cdr:y>0.68537</cdr:y>
    </cdr:to>
    <cdr:sp macro="" textlink="">
      <cdr:nvSpPr>
        <cdr:cNvPr id="5" name="1 Flecha abajo"/>
        <cdr:cNvSpPr/>
      </cdr:nvSpPr>
      <cdr:spPr>
        <a:xfrm xmlns:a="http://schemas.openxmlformats.org/drawingml/2006/main">
          <a:off x="4651375" y="1793875"/>
          <a:ext cx="144109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0.64264</cdr:x>
      <cdr:y>0.226</cdr:y>
    </cdr:from>
    <cdr:to>
      <cdr:x>0.66934</cdr:x>
      <cdr:y>0.2885</cdr:y>
    </cdr:to>
    <cdr:sp macro="" textlink="">
      <cdr:nvSpPr>
        <cdr:cNvPr id="6" name="1 Flecha abajo"/>
        <cdr:cNvSpPr/>
      </cdr:nvSpPr>
      <cdr:spPr>
        <a:xfrm xmlns:a="http://schemas.openxmlformats.org/drawingml/2006/main" rot="10800000">
          <a:off x="3470275" y="650875"/>
          <a:ext cx="144164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0.90866</cdr:y>
    </cdr:from>
    <cdr:to>
      <cdr:x>0.99852</cdr:x>
      <cdr:y>0.97657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16947"/>
          <a:ext cx="5399998" cy="195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0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B1" sqref="B1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32" t="s">
        <v>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2:18" ht="19.5" customHeight="1" x14ac:dyDescent="0.25">
      <c r="B4" s="133" t="s">
        <v>144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2:18" ht="15" customHeight="1" x14ac:dyDescent="0.25">
      <c r="B5" s="134" t="s">
        <v>9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35" t="s">
        <v>0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</row>
    <row r="9" spans="2:15" x14ac:dyDescent="0.25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2:15" x14ac:dyDescent="0.25"/>
    <row r="11" spans="2:15" x14ac:dyDescent="0.25"/>
    <row r="12" spans="2:15" x14ac:dyDescent="0.25">
      <c r="F12" s="5" t="s">
        <v>1</v>
      </c>
      <c r="J12" s="2">
        <v>2</v>
      </c>
    </row>
    <row r="13" spans="2:15" x14ac:dyDescent="0.25">
      <c r="G13" s="5" t="s">
        <v>2</v>
      </c>
      <c r="J13" s="2">
        <v>3</v>
      </c>
    </row>
    <row r="14" spans="2:15" x14ac:dyDescent="0.25">
      <c r="G14" s="5" t="s">
        <v>3</v>
      </c>
      <c r="J14" s="2">
        <v>4</v>
      </c>
    </row>
    <row r="15" spans="2:15" x14ac:dyDescent="0.25">
      <c r="G15" s="5" t="s">
        <v>4</v>
      </c>
      <c r="J15" s="2">
        <v>5</v>
      </c>
    </row>
    <row r="16" spans="2:15" x14ac:dyDescent="0.25">
      <c r="G16" s="5" t="s">
        <v>5</v>
      </c>
      <c r="J16" s="2">
        <v>6</v>
      </c>
    </row>
    <row r="17" spans="7:10" x14ac:dyDescent="0.25">
      <c r="G17"/>
      <c r="J17" s="2"/>
    </row>
    <row r="18" spans="7:10" x14ac:dyDescent="0.25">
      <c r="J18" s="2"/>
    </row>
    <row r="19" spans="7:10" x14ac:dyDescent="0.25">
      <c r="J19" s="2"/>
    </row>
    <row r="20" spans="7:10" x14ac:dyDescent="0.25">
      <c r="G20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F12 J12:J15 G13:G16 J17:J20" name="Rango1"/>
  </protectedRanges>
  <mergeCells count="1">
    <mergeCell ref="B8:O9"/>
  </mergeCells>
  <hyperlinks>
    <hyperlink ref="F12" location="'2. Oriente'!A1" display="Oriente"/>
    <hyperlink ref="G13" location="'3. Amazonas'!A1" display="Amazonas"/>
    <hyperlink ref="G14" location="'4. Loreto'!A1" display="Loreto"/>
    <hyperlink ref="G15" location="'5. San Martín'!A1" display="San Martín"/>
    <hyperlink ref="G16" location="'6. Ucayali'!A1" display="Ucayali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64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3" customWidth="1"/>
    <col min="17" max="22" width="11.42578125" style="3" customWidth="1"/>
    <col min="23" max="23" width="12.7109375" style="3" customWidth="1"/>
    <col min="24" max="16384" width="11.42578125" style="3" hidden="1"/>
  </cols>
  <sheetData>
    <row r="1" spans="2:23" x14ac:dyDescent="0.25">
      <c r="B1" s="162" t="s">
        <v>145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2:23" x14ac:dyDescent="0.25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2:23" x14ac:dyDescent="0.25">
      <c r="B3" s="7" t="str">
        <f>+B6</f>
        <v>1. Arribo de visitantes a establecimientos de hospedaje</v>
      </c>
      <c r="C3" s="22"/>
      <c r="D3" s="22"/>
      <c r="E3" s="22"/>
      <c r="F3" s="22"/>
      <c r="G3" s="22"/>
      <c r="H3" s="7"/>
      <c r="I3" s="22"/>
      <c r="J3" s="22" t="str">
        <f>+B76</f>
        <v>3. Establecimientos de Hospedaje Colectivo, según categoría, 2017</v>
      </c>
      <c r="K3" s="22"/>
      <c r="L3" s="23"/>
      <c r="M3" s="8"/>
      <c r="N3" s="24"/>
      <c r="O3" s="24"/>
    </row>
    <row r="4" spans="2:23" x14ac:dyDescent="0.25">
      <c r="B4" s="7" t="str">
        <f>+B47</f>
        <v>2. Arribo de visitantes a establecimientos de hospedaje</v>
      </c>
      <c r="C4" s="22"/>
      <c r="D4" s="22"/>
      <c r="E4" s="22"/>
      <c r="F4" s="22"/>
      <c r="G4" s="22"/>
      <c r="H4" s="7"/>
      <c r="I4" s="22"/>
      <c r="J4" s="22" t="str">
        <f>+B124</f>
        <v>4. Visitas a los principales centros turísticos en la macro región</v>
      </c>
      <c r="K4" s="22"/>
      <c r="L4" s="23"/>
      <c r="M4" s="8"/>
      <c r="N4" s="24"/>
      <c r="O4" s="24"/>
    </row>
    <row r="5" spans="2:23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23" x14ac:dyDescent="0.25">
      <c r="B6" s="40" t="s">
        <v>146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23" ht="15" customHeight="1" x14ac:dyDescent="0.25">
      <c r="B7" s="31"/>
      <c r="C7" s="147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1,245,050.0 arribos de turistas nacionales y extranjeros, mientras que el 2017 los  arribos de turistas extranjeros y nacionales sumaron 2,598,947.0, representando un  crecimiento promedio anual de 7.6%   en el periodo 2006 – 2016.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32"/>
    </row>
    <row r="8" spans="2:23" ht="15" customHeight="1" x14ac:dyDescent="0.25">
      <c r="B8" s="31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32"/>
    </row>
    <row r="9" spans="2:23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23" x14ac:dyDescent="0.25">
      <c r="B10" s="31"/>
      <c r="C10" s="33"/>
      <c r="D10" s="33"/>
      <c r="E10" s="33"/>
      <c r="F10" s="148" t="s">
        <v>109</v>
      </c>
      <c r="G10" s="148"/>
      <c r="H10" s="148"/>
      <c r="I10" s="148"/>
      <c r="J10" s="148"/>
      <c r="K10" s="148"/>
      <c r="L10" s="148"/>
      <c r="M10" s="33"/>
      <c r="N10" s="33"/>
      <c r="O10" s="32"/>
    </row>
    <row r="11" spans="2:23" ht="15" customHeight="1" x14ac:dyDescent="0.25">
      <c r="B11" s="31"/>
      <c r="C11" s="33"/>
      <c r="D11" s="33"/>
      <c r="E11" s="33"/>
      <c r="F11" s="18" t="s">
        <v>10</v>
      </c>
      <c r="G11" s="19" t="s">
        <v>11</v>
      </c>
      <c r="H11" s="18" t="s">
        <v>12</v>
      </c>
      <c r="I11" s="19" t="s">
        <v>13</v>
      </c>
      <c r="J11" s="18" t="s">
        <v>12</v>
      </c>
      <c r="K11" s="18" t="s">
        <v>14</v>
      </c>
      <c r="L11" s="18" t="s">
        <v>12</v>
      </c>
      <c r="M11" s="33"/>
      <c r="N11" s="33"/>
      <c r="O11" s="32"/>
      <c r="R11" s="94" t="s">
        <v>10</v>
      </c>
      <c r="S11" s="98" t="s">
        <v>11</v>
      </c>
      <c r="T11" s="99" t="s">
        <v>13</v>
      </c>
      <c r="U11" s="12"/>
      <c r="V11" s="12"/>
      <c r="W11" s="13"/>
    </row>
    <row r="12" spans="2:23" x14ac:dyDescent="0.25">
      <c r="B12" s="31"/>
      <c r="C12" s="33"/>
      <c r="D12" s="33"/>
      <c r="E12" s="33"/>
      <c r="F12" s="41">
        <v>2003</v>
      </c>
      <c r="G12" s="25">
        <f>+'3. Amazonas'!G12+'4. Loreto'!G12+'5. San Martín'!G12+'6. Ucayali'!G12</f>
        <v>719463</v>
      </c>
      <c r="H12" s="42"/>
      <c r="I12" s="25">
        <f>+'3. Amazonas'!I12+'4. Loreto'!I12+'5. San Martín'!I12+'6. Ucayali'!I12</f>
        <v>46110</v>
      </c>
      <c r="J12" s="42"/>
      <c r="K12" s="25">
        <f>+I12+G12</f>
        <v>765573</v>
      </c>
      <c r="L12" s="42"/>
      <c r="M12" s="33"/>
      <c r="N12" s="33"/>
      <c r="O12" s="32"/>
      <c r="R12" s="94">
        <v>2003</v>
      </c>
      <c r="S12" s="100">
        <v>719.46299999999997</v>
      </c>
      <c r="T12" s="100">
        <v>46.11</v>
      </c>
      <c r="V12" s="96"/>
      <c r="W12" s="96"/>
    </row>
    <row r="13" spans="2:23" x14ac:dyDescent="0.25">
      <c r="B13" s="31"/>
      <c r="C13" s="33"/>
      <c r="D13" s="33"/>
      <c r="E13" s="33"/>
      <c r="F13" s="41">
        <v>2004</v>
      </c>
      <c r="G13" s="25">
        <f>+'3. Amazonas'!G13+'4. Loreto'!G13+'5. San Martín'!G13+'6. Ucayali'!G13</f>
        <v>771824</v>
      </c>
      <c r="H13" s="43">
        <f>+G13/G12-1</f>
        <v>7.277789128836365E-2</v>
      </c>
      <c r="I13" s="25">
        <f>+'3. Amazonas'!I13+'4. Loreto'!I13+'5. San Martín'!I13+'6. Ucayali'!I13</f>
        <v>57108</v>
      </c>
      <c r="J13" s="43">
        <f>+I13/I12-1</f>
        <v>0.23851659076122322</v>
      </c>
      <c r="K13" s="25">
        <f>+I13+G13</f>
        <v>828932</v>
      </c>
      <c r="L13" s="43">
        <f>+K13/K12-1</f>
        <v>8.2760233184817178E-2</v>
      </c>
      <c r="M13" s="33"/>
      <c r="N13" s="33"/>
      <c r="O13" s="32"/>
      <c r="R13" s="94">
        <v>2004</v>
      </c>
      <c r="S13" s="100">
        <v>771.82399999999996</v>
      </c>
      <c r="T13" s="100">
        <v>57.107999999999997</v>
      </c>
      <c r="U13" s="14"/>
      <c r="V13" s="96"/>
      <c r="W13" s="96"/>
    </row>
    <row r="14" spans="2:23" x14ac:dyDescent="0.25">
      <c r="B14" s="31"/>
      <c r="C14" s="33"/>
      <c r="D14" s="33"/>
      <c r="E14" s="33"/>
      <c r="F14" s="41">
        <v>2005</v>
      </c>
      <c r="G14" s="25">
        <f>+'3. Amazonas'!G14+'4. Loreto'!G14+'5. San Martín'!G14+'6. Ucayali'!G14</f>
        <v>880321</v>
      </c>
      <c r="H14" s="43">
        <f t="shared" ref="H14:J26" si="0">+G14/G13-1</f>
        <v>0.14057220298928264</v>
      </c>
      <c r="I14" s="25">
        <f>+'3. Amazonas'!I14+'4. Loreto'!I14+'5. San Martín'!I14+'6. Ucayali'!I14</f>
        <v>66461</v>
      </c>
      <c r="J14" s="43">
        <f t="shared" si="0"/>
        <v>0.16377740421657205</v>
      </c>
      <c r="K14" s="25">
        <f t="shared" ref="K14:K26" si="1">+I14+G14</f>
        <v>946782</v>
      </c>
      <c r="L14" s="43">
        <f t="shared" ref="L14:L26" si="2">+K14/K13-1</f>
        <v>0.14217088977141668</v>
      </c>
      <c r="M14" s="33"/>
      <c r="N14" s="33"/>
      <c r="O14" s="32"/>
      <c r="R14" s="94">
        <v>2005</v>
      </c>
      <c r="S14" s="100">
        <v>880.32100000000003</v>
      </c>
      <c r="T14" s="100">
        <v>66.460999999999999</v>
      </c>
      <c r="U14" s="14"/>
      <c r="V14" s="96"/>
      <c r="W14" s="96"/>
    </row>
    <row r="15" spans="2:23" ht="14.25" customHeight="1" x14ac:dyDescent="0.25">
      <c r="B15" s="31"/>
      <c r="C15" s="33"/>
      <c r="D15" s="33"/>
      <c r="E15" s="33"/>
      <c r="F15" s="41">
        <v>2006</v>
      </c>
      <c r="G15" s="25">
        <f>+'3. Amazonas'!G15+'4. Loreto'!G15+'5. San Martín'!G15+'6. Ucayali'!G15</f>
        <v>1090385</v>
      </c>
      <c r="H15" s="43">
        <f t="shared" si="0"/>
        <v>0.23862204809382037</v>
      </c>
      <c r="I15" s="25">
        <f>+'3. Amazonas'!I15+'4. Loreto'!I15+'5. San Martín'!I15+'6. Ucayali'!I15</f>
        <v>81230</v>
      </c>
      <c r="J15" s="43">
        <f t="shared" si="0"/>
        <v>0.22222055039797772</v>
      </c>
      <c r="K15" s="25">
        <f t="shared" si="1"/>
        <v>1171615</v>
      </c>
      <c r="L15" s="43">
        <f t="shared" si="2"/>
        <v>0.237470716595795</v>
      </c>
      <c r="M15" s="33"/>
      <c r="N15" s="33"/>
      <c r="O15" s="32"/>
      <c r="R15" s="94">
        <v>2006</v>
      </c>
      <c r="S15" s="100">
        <v>1090.385</v>
      </c>
      <c r="T15" s="100">
        <v>81.23</v>
      </c>
      <c r="U15" s="14"/>
      <c r="V15" s="96"/>
      <c r="W15" s="96"/>
    </row>
    <row r="16" spans="2:23" x14ac:dyDescent="0.25">
      <c r="B16" s="31"/>
      <c r="C16" s="33"/>
      <c r="D16" s="33"/>
      <c r="E16" s="33"/>
      <c r="F16" s="41">
        <v>2007</v>
      </c>
      <c r="G16" s="25">
        <f>+'3. Amazonas'!G16+'4. Loreto'!G16+'5. San Martín'!G16+'6. Ucayali'!G16</f>
        <v>1137653</v>
      </c>
      <c r="H16" s="43">
        <f t="shared" si="0"/>
        <v>4.3349825978897361E-2</v>
      </c>
      <c r="I16" s="25">
        <f>+'3. Amazonas'!I16+'4. Loreto'!I16+'5. San Martín'!I16+'6. Ucayali'!I16</f>
        <v>107397</v>
      </c>
      <c r="J16" s="43">
        <f t="shared" si="0"/>
        <v>0.32213467930567519</v>
      </c>
      <c r="K16" s="25">
        <f t="shared" si="1"/>
        <v>1245050</v>
      </c>
      <c r="L16" s="43">
        <f t="shared" si="2"/>
        <v>6.2678439589797019E-2</v>
      </c>
      <c r="M16" s="33"/>
      <c r="N16" s="33"/>
      <c r="O16" s="32"/>
      <c r="R16" s="94">
        <v>2007</v>
      </c>
      <c r="S16" s="100">
        <v>1137.653</v>
      </c>
      <c r="T16" s="100">
        <v>107.39700000000001</v>
      </c>
      <c r="U16" s="14"/>
      <c r="V16" s="96"/>
      <c r="W16" s="96"/>
    </row>
    <row r="17" spans="2:23" x14ac:dyDescent="0.25">
      <c r="B17" s="31"/>
      <c r="C17" s="33"/>
      <c r="D17" s="33"/>
      <c r="E17" s="33"/>
      <c r="F17" s="41">
        <v>2008</v>
      </c>
      <c r="G17" s="25">
        <f>+'3. Amazonas'!G17+'4. Loreto'!G17+'5. San Martín'!G17+'6. Ucayali'!G17</f>
        <v>1312603</v>
      </c>
      <c r="H17" s="43">
        <f t="shared" si="0"/>
        <v>0.15378151334369972</v>
      </c>
      <c r="I17" s="25">
        <f>+'3. Amazonas'!I17+'4. Loreto'!I17+'5. San Martín'!I17+'6. Ucayali'!I17</f>
        <v>121621</v>
      </c>
      <c r="J17" s="43">
        <f t="shared" si="0"/>
        <v>0.13244317811484496</v>
      </c>
      <c r="K17" s="25">
        <f t="shared" si="1"/>
        <v>1434224</v>
      </c>
      <c r="L17" s="43">
        <f t="shared" si="2"/>
        <v>0.15194088590819654</v>
      </c>
      <c r="M17" s="33"/>
      <c r="N17" s="33"/>
      <c r="O17" s="32"/>
      <c r="R17" s="94">
        <v>2008</v>
      </c>
      <c r="S17" s="100">
        <v>1312.6030000000001</v>
      </c>
      <c r="T17" s="100">
        <v>121.621</v>
      </c>
      <c r="U17" s="14"/>
      <c r="V17" s="96"/>
      <c r="W17" s="96"/>
    </row>
    <row r="18" spans="2:23" ht="15" customHeight="1" x14ac:dyDescent="0.25">
      <c r="B18" s="31"/>
      <c r="C18" s="33"/>
      <c r="D18" s="33"/>
      <c r="E18" s="33"/>
      <c r="F18" s="41">
        <v>2009</v>
      </c>
      <c r="G18" s="25">
        <f>+'3. Amazonas'!G18+'4. Loreto'!G18+'5. San Martín'!G18+'6. Ucayali'!G18</f>
        <v>1349119</v>
      </c>
      <c r="H18" s="43">
        <f t="shared" si="0"/>
        <v>2.781953111489166E-2</v>
      </c>
      <c r="I18" s="25">
        <f>+'3. Amazonas'!I18+'4. Loreto'!I18+'5. San Martín'!I18+'6. Ucayali'!I18</f>
        <v>110073</v>
      </c>
      <c r="J18" s="43">
        <f t="shared" si="0"/>
        <v>-9.4950707525838451E-2</v>
      </c>
      <c r="K18" s="25">
        <f t="shared" si="1"/>
        <v>1459192</v>
      </c>
      <c r="L18" s="43">
        <f t="shared" si="2"/>
        <v>1.7408717187831213E-2</v>
      </c>
      <c r="O18" s="32"/>
      <c r="R18" s="94">
        <v>2009</v>
      </c>
      <c r="S18" s="100">
        <v>1349.1189999999999</v>
      </c>
      <c r="T18" s="100">
        <v>110.07299999999999</v>
      </c>
      <c r="U18" s="14"/>
      <c r="V18" s="96"/>
      <c r="W18" s="96"/>
    </row>
    <row r="19" spans="2:23" x14ac:dyDescent="0.25">
      <c r="B19" s="31"/>
      <c r="C19" s="33"/>
      <c r="D19" s="33"/>
      <c r="E19" s="33"/>
      <c r="F19" s="41">
        <v>2010</v>
      </c>
      <c r="G19" s="25">
        <f>+'3. Amazonas'!G19+'4. Loreto'!G19+'5. San Martín'!G19+'6. Ucayali'!G19</f>
        <v>1498775</v>
      </c>
      <c r="H19" s="43">
        <f t="shared" si="0"/>
        <v>0.11092868753608842</v>
      </c>
      <c r="I19" s="25">
        <f>+'3. Amazonas'!I19+'4. Loreto'!I19+'5. San Martín'!I19+'6. Ucayali'!I19</f>
        <v>112219</v>
      </c>
      <c r="J19" s="43">
        <f t="shared" si="0"/>
        <v>1.9496152553305501E-2</v>
      </c>
      <c r="K19" s="25">
        <f t="shared" si="1"/>
        <v>1610994</v>
      </c>
      <c r="L19" s="43">
        <f t="shared" si="2"/>
        <v>0.10403154622558231</v>
      </c>
      <c r="O19" s="32"/>
      <c r="R19" s="94">
        <v>2010</v>
      </c>
      <c r="S19" s="100">
        <v>1498.7750000000001</v>
      </c>
      <c r="T19" s="100">
        <v>112.21899999999999</v>
      </c>
      <c r="U19" s="16"/>
      <c r="V19" s="96"/>
      <c r="W19" s="96"/>
    </row>
    <row r="20" spans="2:23" x14ac:dyDescent="0.25">
      <c r="B20" s="31"/>
      <c r="C20" s="33"/>
      <c r="D20" s="33"/>
      <c r="E20" s="33"/>
      <c r="F20" s="41">
        <v>2011</v>
      </c>
      <c r="G20" s="25">
        <f>+'3. Amazonas'!G20+'4. Loreto'!G20+'5. San Martín'!G20+'6. Ucayali'!G20</f>
        <v>1663747</v>
      </c>
      <c r="H20" s="43">
        <f t="shared" si="0"/>
        <v>0.1100712248336142</v>
      </c>
      <c r="I20" s="25">
        <f>+'3. Amazonas'!I20+'4. Loreto'!I20+'5. San Martín'!I20+'6. Ucayali'!I20</f>
        <v>165558</v>
      </c>
      <c r="J20" s="43">
        <f t="shared" si="0"/>
        <v>0.47531166736470642</v>
      </c>
      <c r="K20" s="25">
        <f t="shared" si="1"/>
        <v>1829305</v>
      </c>
      <c r="L20" s="43">
        <f t="shared" si="2"/>
        <v>0.13551322972028457</v>
      </c>
      <c r="O20" s="32"/>
      <c r="R20" s="94">
        <v>2011</v>
      </c>
      <c r="S20" s="100">
        <v>1663.7470000000001</v>
      </c>
      <c r="T20" s="100">
        <v>165.55799999999999</v>
      </c>
      <c r="U20" s="16"/>
      <c r="V20" s="96"/>
      <c r="W20" s="96"/>
    </row>
    <row r="21" spans="2:23" x14ac:dyDescent="0.25">
      <c r="B21" s="31"/>
      <c r="C21" s="33"/>
      <c r="D21" s="33"/>
      <c r="E21" s="33"/>
      <c r="F21" s="41">
        <v>2012</v>
      </c>
      <c r="G21" s="25">
        <f>+'3. Amazonas'!G21+'4. Loreto'!G21+'5. San Martín'!G21+'6. Ucayali'!G21</f>
        <v>1895816</v>
      </c>
      <c r="H21" s="43">
        <f t="shared" si="0"/>
        <v>0.13948575113884498</v>
      </c>
      <c r="I21" s="25">
        <f>+'3. Amazonas'!I21+'4. Loreto'!I21+'5. San Martín'!I21+'6. Ucayali'!I21</f>
        <v>185013</v>
      </c>
      <c r="J21" s="43">
        <f t="shared" si="0"/>
        <v>0.11751168774689225</v>
      </c>
      <c r="K21" s="25">
        <f t="shared" si="1"/>
        <v>2080829</v>
      </c>
      <c r="L21" s="43">
        <f t="shared" si="2"/>
        <v>0.13749702755964699</v>
      </c>
      <c r="M21" s="64"/>
      <c r="N21" s="65"/>
      <c r="O21" s="32"/>
      <c r="R21" s="94">
        <v>2012</v>
      </c>
      <c r="S21" s="100">
        <v>1895.816</v>
      </c>
      <c r="T21" s="100">
        <v>185.01300000000001</v>
      </c>
      <c r="U21" s="16"/>
      <c r="V21" s="96"/>
      <c r="W21" s="96"/>
    </row>
    <row r="22" spans="2:23" ht="15" customHeight="1" x14ac:dyDescent="0.25">
      <c r="B22" s="31"/>
      <c r="C22" s="33"/>
      <c r="D22" s="33"/>
      <c r="E22" s="33"/>
      <c r="F22" s="41">
        <v>2013</v>
      </c>
      <c r="G22" s="25">
        <f>+'3. Amazonas'!G22+'4. Loreto'!G22+'5. San Martín'!G22+'6. Ucayali'!G22</f>
        <v>2084581</v>
      </c>
      <c r="H22" s="43">
        <f t="shared" si="0"/>
        <v>9.9569261995889891E-2</v>
      </c>
      <c r="I22" s="25">
        <f>+'3. Amazonas'!I22+'4. Loreto'!I22+'5. San Martín'!I22+'6. Ucayali'!I22</f>
        <v>197301</v>
      </c>
      <c r="J22" s="43">
        <f t="shared" si="0"/>
        <v>6.6416954484279422E-2</v>
      </c>
      <c r="K22" s="25">
        <f t="shared" si="1"/>
        <v>2281882</v>
      </c>
      <c r="L22" s="43">
        <f t="shared" si="2"/>
        <v>9.6621586877153387E-2</v>
      </c>
      <c r="M22" s="64"/>
      <c r="N22" s="65"/>
      <c r="O22" s="32"/>
      <c r="R22" s="94">
        <v>2013</v>
      </c>
      <c r="S22" s="100">
        <v>2084.5810000000001</v>
      </c>
      <c r="T22" s="100">
        <v>197.30099999999999</v>
      </c>
      <c r="U22" s="16"/>
      <c r="V22" s="96"/>
      <c r="W22" s="96"/>
    </row>
    <row r="23" spans="2:23" x14ac:dyDescent="0.25">
      <c r="B23" s="31"/>
      <c r="C23" s="33"/>
      <c r="D23" s="33"/>
      <c r="E23" s="33"/>
      <c r="F23" s="41">
        <v>2014</v>
      </c>
      <c r="G23" s="25">
        <f>+'3. Amazonas'!G23+'4. Loreto'!G23+'5. San Martín'!G23+'6. Ucayali'!G23</f>
        <v>2282345</v>
      </c>
      <c r="H23" s="43">
        <f t="shared" si="0"/>
        <v>9.4869904311705833E-2</v>
      </c>
      <c r="I23" s="25">
        <f>+'3. Amazonas'!I23+'4. Loreto'!I23+'5. San Martín'!I23+'6. Ucayali'!I23</f>
        <v>197229</v>
      </c>
      <c r="J23" s="43">
        <f t="shared" si="0"/>
        <v>-3.6492465826321041E-4</v>
      </c>
      <c r="K23" s="25">
        <f t="shared" si="1"/>
        <v>2479574</v>
      </c>
      <c r="L23" s="43">
        <f t="shared" si="2"/>
        <v>8.6635505253996437E-2</v>
      </c>
      <c r="M23" s="152" t="s">
        <v>15</v>
      </c>
      <c r="N23" s="153"/>
      <c r="O23" s="32"/>
      <c r="R23" s="94">
        <v>2014</v>
      </c>
      <c r="S23" s="100">
        <v>2282.3449999999998</v>
      </c>
      <c r="T23" s="100">
        <v>197.22900000000001</v>
      </c>
      <c r="U23" s="16"/>
      <c r="V23" s="96"/>
      <c r="W23" s="96"/>
    </row>
    <row r="24" spans="2:23" ht="15" customHeight="1" x14ac:dyDescent="0.25">
      <c r="B24" s="31"/>
      <c r="C24" s="33"/>
      <c r="D24" s="33"/>
      <c r="E24" s="33"/>
      <c r="F24" s="41">
        <v>2015</v>
      </c>
      <c r="G24" s="25">
        <f>+'3. Amazonas'!G24+'4. Loreto'!G24+'5. San Martín'!G24+'6. Ucayali'!G24</f>
        <v>2470109</v>
      </c>
      <c r="H24" s="43">
        <f t="shared" si="0"/>
        <v>8.226801820057883E-2</v>
      </c>
      <c r="I24" s="25">
        <f>+'3. Amazonas'!I24+'4. Loreto'!I24+'5. San Martín'!I24+'6. Ucayali'!I24</f>
        <v>202984</v>
      </c>
      <c r="J24" s="43">
        <f t="shared" si="0"/>
        <v>2.9179278909288175E-2</v>
      </c>
      <c r="K24" s="25">
        <f t="shared" si="1"/>
        <v>2673093</v>
      </c>
      <c r="L24" s="43">
        <f t="shared" si="2"/>
        <v>7.8045261000478261E-2</v>
      </c>
      <c r="M24" s="152"/>
      <c r="N24" s="153"/>
      <c r="O24" s="32"/>
      <c r="R24" s="94">
        <v>2015</v>
      </c>
      <c r="S24" s="100">
        <v>2470.1089999999999</v>
      </c>
      <c r="T24" s="100">
        <v>202.98400000000001</v>
      </c>
      <c r="U24" s="16"/>
      <c r="V24" s="96"/>
      <c r="W24" s="96"/>
    </row>
    <row r="25" spans="2:23" x14ac:dyDescent="0.25">
      <c r="B25" s="31"/>
      <c r="C25" s="33"/>
      <c r="D25" s="33"/>
      <c r="E25" s="33"/>
      <c r="F25" s="41">
        <v>2016</v>
      </c>
      <c r="G25" s="25">
        <f>+'3. Amazonas'!G25+'4. Loreto'!G25+'5. San Martín'!G25+'6. Ucayali'!G25</f>
        <v>2484720</v>
      </c>
      <c r="H25" s="43">
        <f t="shared" si="0"/>
        <v>5.9151235836152338E-3</v>
      </c>
      <c r="I25" s="25">
        <f>+'3. Amazonas'!I25+'4. Loreto'!I25+'5. San Martín'!I25+'6. Ucayali'!I25</f>
        <v>216903</v>
      </c>
      <c r="J25" s="43">
        <f t="shared" si="0"/>
        <v>6.8571907145390742E-2</v>
      </c>
      <c r="K25" s="25">
        <f t="shared" si="1"/>
        <v>2701623</v>
      </c>
      <c r="L25" s="43">
        <f t="shared" si="2"/>
        <v>1.0673029333435169E-2</v>
      </c>
      <c r="M25" s="152"/>
      <c r="N25" s="153"/>
      <c r="O25" s="32"/>
      <c r="R25" s="94">
        <v>2016</v>
      </c>
      <c r="S25" s="100">
        <v>2484.7199999999998</v>
      </c>
      <c r="T25" s="100">
        <v>216.90299999999999</v>
      </c>
      <c r="U25" s="16"/>
      <c r="V25" s="96"/>
      <c r="W25" s="96"/>
    </row>
    <row r="26" spans="2:23" x14ac:dyDescent="0.25">
      <c r="B26" s="31"/>
      <c r="C26" s="151" t="s">
        <v>16</v>
      </c>
      <c r="D26" s="151"/>
      <c r="E26" s="33"/>
      <c r="F26" s="41">
        <v>2017</v>
      </c>
      <c r="G26" s="25">
        <f>+'3. Amazonas'!G26+'4. Loreto'!G26+'5. San Martín'!G26+'6. Ucayali'!G26</f>
        <v>2333674</v>
      </c>
      <c r="H26" s="43">
        <f t="shared" si="0"/>
        <v>-6.0789948163173291E-2</v>
      </c>
      <c r="I26" s="25">
        <f>+'3. Amazonas'!I26+'4. Loreto'!I26+'5. San Martín'!I26+'6. Ucayali'!I26</f>
        <v>265273</v>
      </c>
      <c r="J26" s="43">
        <f t="shared" si="0"/>
        <v>0.22300290913449783</v>
      </c>
      <c r="K26" s="25">
        <f t="shared" si="1"/>
        <v>2598947</v>
      </c>
      <c r="L26" s="43">
        <f t="shared" si="2"/>
        <v>-3.8005302738390978E-2</v>
      </c>
      <c r="M26" s="45">
        <f>+(K26/K16)^(1/10)-1</f>
        <v>7.636870676571017E-2</v>
      </c>
      <c r="N26" s="33"/>
      <c r="O26" s="32"/>
      <c r="R26" s="94">
        <v>2017</v>
      </c>
      <c r="S26" s="100">
        <v>2333.674</v>
      </c>
      <c r="T26" s="100">
        <v>265.27300000000002</v>
      </c>
      <c r="U26" s="16"/>
      <c r="V26" s="96"/>
      <c r="W26" s="97"/>
    </row>
    <row r="27" spans="2:23" ht="15" customHeight="1" x14ac:dyDescent="0.25">
      <c r="B27" s="31"/>
      <c r="C27" s="151"/>
      <c r="D27" s="151"/>
      <c r="E27" s="33"/>
      <c r="F27" s="149" t="s">
        <v>17</v>
      </c>
      <c r="G27" s="149"/>
      <c r="H27" s="149"/>
      <c r="I27" s="149"/>
      <c r="J27" s="149"/>
      <c r="K27" s="149"/>
      <c r="L27" s="149"/>
      <c r="M27" s="33"/>
      <c r="N27" s="33"/>
      <c r="O27" s="32"/>
      <c r="S27" s="15"/>
      <c r="T27" s="16"/>
    </row>
    <row r="28" spans="2:23" x14ac:dyDescent="0.25">
      <c r="B28" s="31"/>
      <c r="C28" s="151"/>
      <c r="D28" s="151"/>
      <c r="E28" s="33"/>
      <c r="F28" s="44">
        <v>2007</v>
      </c>
      <c r="G28" s="26">
        <f>+G16/K16</f>
        <v>0.91374081362194293</v>
      </c>
      <c r="H28" s="27"/>
      <c r="I28" s="26">
        <f>+I16/K16</f>
        <v>8.6259186378057101E-2</v>
      </c>
      <c r="J28" s="27"/>
      <c r="K28" s="26">
        <f>+I28+G28</f>
        <v>1</v>
      </c>
      <c r="L28" s="27"/>
      <c r="M28" s="33"/>
      <c r="N28" s="33"/>
      <c r="O28" s="32"/>
    </row>
    <row r="29" spans="2:23" x14ac:dyDescent="0.25">
      <c r="B29" s="31"/>
      <c r="C29" s="151"/>
      <c r="D29" s="151"/>
      <c r="E29" s="33"/>
      <c r="F29" s="44">
        <v>2012</v>
      </c>
      <c r="G29" s="26">
        <f>+G21/K21</f>
        <v>0.91108687931588805</v>
      </c>
      <c r="H29" s="27"/>
      <c r="I29" s="26">
        <f>+I21/K21</f>
        <v>8.891312068411196E-2</v>
      </c>
      <c r="J29" s="27"/>
      <c r="K29" s="26">
        <f>+I29+G29</f>
        <v>1</v>
      </c>
      <c r="L29" s="27"/>
      <c r="M29" s="33"/>
      <c r="N29" s="33"/>
      <c r="O29" s="32"/>
      <c r="Q29" s="94">
        <v>2003</v>
      </c>
      <c r="R29" s="101">
        <f>+I12/K12</f>
        <v>6.0229396804746246E-2</v>
      </c>
    </row>
    <row r="30" spans="2:23" x14ac:dyDescent="0.25">
      <c r="B30" s="31"/>
      <c r="C30" s="151"/>
      <c r="D30" s="151"/>
      <c r="E30" s="33"/>
      <c r="F30" s="44">
        <v>2017</v>
      </c>
      <c r="G30" s="26">
        <f>+G26/K26</f>
        <v>0.89793058496383338</v>
      </c>
      <c r="H30" s="27"/>
      <c r="I30" s="26">
        <f>+I26/K26</f>
        <v>0.10206941503616657</v>
      </c>
      <c r="J30" s="27"/>
      <c r="K30" s="26">
        <f>+I30+G30</f>
        <v>1</v>
      </c>
      <c r="L30" s="27"/>
      <c r="M30" s="33"/>
      <c r="N30" s="33"/>
      <c r="O30" s="32"/>
      <c r="Q30" s="94">
        <v>2004</v>
      </c>
      <c r="R30" s="101">
        <f>+I13/K13</f>
        <v>6.8893467739211414E-2</v>
      </c>
    </row>
    <row r="31" spans="2:23" x14ac:dyDescent="0.25">
      <c r="B31" s="31"/>
      <c r="C31" s="33"/>
      <c r="D31" s="33"/>
      <c r="E31" s="33"/>
      <c r="F31" s="150" t="s">
        <v>18</v>
      </c>
      <c r="G31" s="150"/>
      <c r="H31" s="150"/>
      <c r="I31" s="150"/>
      <c r="J31" s="150"/>
      <c r="K31" s="150"/>
      <c r="L31" s="150"/>
      <c r="M31" s="33"/>
      <c r="N31" s="33"/>
      <c r="O31" s="32"/>
      <c r="Q31" s="94">
        <v>2005</v>
      </c>
      <c r="R31" s="101">
        <f t="shared" ref="R31:R43" si="3">+I14/K14</f>
        <v>7.019672955337132E-2</v>
      </c>
    </row>
    <row r="32" spans="2:23" x14ac:dyDescent="0.25">
      <c r="B32" s="31"/>
      <c r="C32" s="33"/>
      <c r="D32" s="33"/>
      <c r="E32" s="33"/>
      <c r="F32" s="54"/>
      <c r="G32" s="54"/>
      <c r="H32" s="54"/>
      <c r="I32" s="54"/>
      <c r="J32" s="54"/>
      <c r="K32" s="54"/>
      <c r="L32" s="54"/>
      <c r="M32" s="33"/>
      <c r="N32" s="33"/>
      <c r="O32" s="32"/>
      <c r="Q32" s="94">
        <v>2006</v>
      </c>
      <c r="R32" s="101">
        <f t="shared" si="3"/>
        <v>6.9331649048535574E-2</v>
      </c>
    </row>
    <row r="33" spans="2:18" x14ac:dyDescent="0.25">
      <c r="B33" s="31"/>
      <c r="C33" s="33"/>
      <c r="D33" s="33"/>
      <c r="E33" s="33"/>
      <c r="F33" s="54"/>
      <c r="G33" s="54"/>
      <c r="H33" s="54"/>
      <c r="I33" s="54"/>
      <c r="J33" s="54"/>
      <c r="K33" s="54"/>
      <c r="L33" s="54"/>
      <c r="M33" s="33"/>
      <c r="N33" s="33"/>
      <c r="O33" s="32"/>
      <c r="Q33" s="94">
        <v>2007</v>
      </c>
      <c r="R33" s="101">
        <f t="shared" si="3"/>
        <v>8.6259186378057101E-2</v>
      </c>
    </row>
    <row r="34" spans="2:18" x14ac:dyDescent="0.25">
      <c r="B34" s="31"/>
      <c r="C34" s="33"/>
      <c r="D34" s="155" t="s">
        <v>54</v>
      </c>
      <c r="E34" s="155"/>
      <c r="F34" s="155"/>
      <c r="G34" s="155"/>
      <c r="H34" s="155"/>
      <c r="I34" s="9"/>
      <c r="J34" s="156" t="s">
        <v>55</v>
      </c>
      <c r="K34" s="156"/>
      <c r="L34" s="156"/>
      <c r="M34" s="156"/>
      <c r="N34" s="156"/>
      <c r="O34" s="32"/>
      <c r="Q34" s="94">
        <v>2008</v>
      </c>
      <c r="R34" s="101">
        <f t="shared" si="3"/>
        <v>8.4799166657370112E-2</v>
      </c>
    </row>
    <row r="35" spans="2:18" x14ac:dyDescent="0.25">
      <c r="B35" s="31"/>
      <c r="C35" s="33"/>
      <c r="D35" s="142" t="s">
        <v>60</v>
      </c>
      <c r="E35" s="142"/>
      <c r="F35" s="142"/>
      <c r="G35" s="142"/>
      <c r="H35" s="142"/>
      <c r="I35" s="9"/>
      <c r="J35" s="157" t="s">
        <v>56</v>
      </c>
      <c r="K35" s="157"/>
      <c r="L35" s="157"/>
      <c r="M35" s="157"/>
      <c r="N35" s="157"/>
      <c r="O35" s="32"/>
      <c r="Q35" s="94">
        <v>2009</v>
      </c>
      <c r="R35" s="101">
        <f t="shared" si="3"/>
        <v>7.5434212906869011E-2</v>
      </c>
    </row>
    <row r="36" spans="2:18" x14ac:dyDescent="0.25">
      <c r="B36" s="31"/>
      <c r="C36" s="33"/>
      <c r="D36" s="55" t="s">
        <v>7</v>
      </c>
      <c r="E36" s="56" t="s">
        <v>11</v>
      </c>
      <c r="F36" s="57" t="s">
        <v>13</v>
      </c>
      <c r="G36" s="57" t="s">
        <v>14</v>
      </c>
      <c r="H36" s="57" t="s">
        <v>57</v>
      </c>
      <c r="I36" s="9"/>
      <c r="J36" s="57" t="s">
        <v>7</v>
      </c>
      <c r="K36" s="56">
        <v>2016</v>
      </c>
      <c r="L36" s="57">
        <v>2017</v>
      </c>
      <c r="M36" s="57" t="s">
        <v>58</v>
      </c>
      <c r="N36" s="57" t="s">
        <v>12</v>
      </c>
      <c r="O36" s="32"/>
      <c r="Q36" s="94">
        <v>2010</v>
      </c>
      <c r="R36" s="101">
        <f t="shared" si="3"/>
        <v>6.9658235846936742E-2</v>
      </c>
    </row>
    <row r="37" spans="2:18" x14ac:dyDescent="0.25">
      <c r="B37" s="31"/>
      <c r="C37" s="33"/>
      <c r="D37" s="58" t="s">
        <v>2</v>
      </c>
      <c r="E37" s="59">
        <f>+'3. Amazonas'!G26</f>
        <v>394208</v>
      </c>
      <c r="F37" s="59">
        <f>+'3. Amazonas'!I26</f>
        <v>21375</v>
      </c>
      <c r="G37" s="59">
        <f>+F37+E37</f>
        <v>415583</v>
      </c>
      <c r="H37" s="60">
        <f>+G37/G$41</f>
        <v>0.15990437665716153</v>
      </c>
      <c r="I37" s="9"/>
      <c r="J37" s="58" t="s">
        <v>2</v>
      </c>
      <c r="K37" s="59">
        <f>+'3. Amazonas'!K25</f>
        <v>394622</v>
      </c>
      <c r="L37" s="59">
        <f>+G37</f>
        <v>415583</v>
      </c>
      <c r="M37" s="59">
        <f>+L37-K37</f>
        <v>20961</v>
      </c>
      <c r="N37" s="60">
        <f>+L37/K37-1</f>
        <v>5.3116653405030689E-2</v>
      </c>
      <c r="O37" s="32"/>
      <c r="Q37" s="94">
        <v>2011</v>
      </c>
      <c r="R37" s="101">
        <f t="shared" si="3"/>
        <v>9.0503223901973698E-2</v>
      </c>
    </row>
    <row r="38" spans="2:18" x14ac:dyDescent="0.25">
      <c r="B38" s="31"/>
      <c r="C38" s="33"/>
      <c r="D38" s="58" t="s">
        <v>3</v>
      </c>
      <c r="E38" s="59">
        <f>+'4. Loreto'!G26</f>
        <v>419229</v>
      </c>
      <c r="F38" s="59">
        <f>+'4. Loreto'!I26</f>
        <v>200761</v>
      </c>
      <c r="G38" s="59">
        <f>+F38+E38</f>
        <v>619990</v>
      </c>
      <c r="H38" s="60">
        <f>+G38/G$41</f>
        <v>0.23855430680194709</v>
      </c>
      <c r="I38" s="9"/>
      <c r="J38" s="58" t="s">
        <v>3</v>
      </c>
      <c r="K38" s="59">
        <f>+'4. Loreto'!K25</f>
        <v>694272</v>
      </c>
      <c r="L38" s="59">
        <f>+G38</f>
        <v>619990</v>
      </c>
      <c r="M38" s="59">
        <f>+L38-K38</f>
        <v>-74282</v>
      </c>
      <c r="N38" s="60">
        <f>+L38/K38-1</f>
        <v>-0.10699264841445433</v>
      </c>
      <c r="O38" s="32"/>
      <c r="Q38" s="94">
        <v>2012</v>
      </c>
      <c r="R38" s="101">
        <f t="shared" si="3"/>
        <v>8.891312068411196E-2</v>
      </c>
    </row>
    <row r="39" spans="2:18" x14ac:dyDescent="0.25">
      <c r="B39" s="31"/>
      <c r="C39" s="33"/>
      <c r="D39" s="58" t="s">
        <v>4</v>
      </c>
      <c r="E39" s="59">
        <f>+'5. San Martín'!G26</f>
        <v>1154604</v>
      </c>
      <c r="F39" s="59">
        <f>+'5. San Martín'!I26</f>
        <v>29042</v>
      </c>
      <c r="G39" s="59">
        <f>+F39+E39</f>
        <v>1183646</v>
      </c>
      <c r="H39" s="60">
        <f>+G39/G$41</f>
        <v>0.45543291186776796</v>
      </c>
      <c r="I39" s="9"/>
      <c r="J39" s="58" t="s">
        <v>4</v>
      </c>
      <c r="K39" s="59">
        <f>+'5. San Martín'!K25</f>
        <v>1164084</v>
      </c>
      <c r="L39" s="59">
        <f>+G39</f>
        <v>1183646</v>
      </c>
      <c r="M39" s="59">
        <f>+L39-K39</f>
        <v>19562</v>
      </c>
      <c r="N39" s="60">
        <f>+L39/K39-1</f>
        <v>1.6804629219197231E-2</v>
      </c>
      <c r="O39" s="32"/>
      <c r="Q39" s="94">
        <v>2013</v>
      </c>
      <c r="R39" s="101">
        <f t="shared" si="3"/>
        <v>8.6464155464655926E-2</v>
      </c>
    </row>
    <row r="40" spans="2:18" x14ac:dyDescent="0.25">
      <c r="B40" s="31"/>
      <c r="C40" s="33"/>
      <c r="D40" s="58" t="s">
        <v>5</v>
      </c>
      <c r="E40" s="59">
        <f>+'6. Ucayali'!G26</f>
        <v>365633</v>
      </c>
      <c r="F40" s="59">
        <f>+'6. Ucayali'!I26</f>
        <v>14095</v>
      </c>
      <c r="G40" s="59">
        <f>+F40+E40</f>
        <v>379728</v>
      </c>
      <c r="H40" s="60">
        <f>+G40/G$41</f>
        <v>0.14610840467312339</v>
      </c>
      <c r="I40" s="9"/>
      <c r="J40" s="58" t="s">
        <v>5</v>
      </c>
      <c r="K40" s="59">
        <f>+'6. Ucayali'!K25</f>
        <v>448645</v>
      </c>
      <c r="L40" s="59">
        <f>+G40</f>
        <v>379728</v>
      </c>
      <c r="M40" s="59">
        <f>+L40-K40</f>
        <v>-68917</v>
      </c>
      <c r="N40" s="60">
        <f>+L40/K40-1</f>
        <v>-0.15361142997247268</v>
      </c>
      <c r="O40" s="32"/>
      <c r="Q40" s="94">
        <v>2014</v>
      </c>
      <c r="R40" s="101">
        <f t="shared" si="3"/>
        <v>7.95414857552144E-2</v>
      </c>
    </row>
    <row r="41" spans="2:18" x14ac:dyDescent="0.25">
      <c r="B41" s="31"/>
      <c r="C41" s="33"/>
      <c r="D41" s="61" t="s">
        <v>14</v>
      </c>
      <c r="E41" s="62">
        <f>SUM(E37:E40)</f>
        <v>2333674</v>
      </c>
      <c r="F41" s="62">
        <f>SUM(F37:F40)</f>
        <v>265273</v>
      </c>
      <c r="G41" s="62">
        <f>SUM(G37:G40)</f>
        <v>2598947</v>
      </c>
      <c r="H41" s="63">
        <f>+G41/G$41</f>
        <v>1</v>
      </c>
      <c r="I41" s="9"/>
      <c r="J41" s="61" t="s">
        <v>14</v>
      </c>
      <c r="K41" s="62">
        <f>SUM(K37:K40)</f>
        <v>2701623</v>
      </c>
      <c r="L41" s="62">
        <f>SUM(L37:L40)</f>
        <v>2598947</v>
      </c>
      <c r="M41" s="62">
        <f t="shared" ref="M41" si="4">+L41-K41</f>
        <v>-102676</v>
      </c>
      <c r="N41" s="63">
        <f>+L41/K41-1</f>
        <v>-3.8005302738390978E-2</v>
      </c>
      <c r="O41" s="32"/>
      <c r="Q41" s="94">
        <v>2015</v>
      </c>
      <c r="R41" s="101">
        <f t="shared" si="3"/>
        <v>7.5936003723027973E-2</v>
      </c>
    </row>
    <row r="42" spans="2:18" x14ac:dyDescent="0.25">
      <c r="B42" s="31"/>
      <c r="C42" s="33"/>
      <c r="D42" s="158" t="s">
        <v>59</v>
      </c>
      <c r="E42" s="158"/>
      <c r="F42" s="158"/>
      <c r="G42" s="158"/>
      <c r="H42" s="158"/>
      <c r="I42" s="9"/>
      <c r="J42" s="158" t="s">
        <v>59</v>
      </c>
      <c r="K42" s="158"/>
      <c r="L42" s="158"/>
      <c r="M42" s="158"/>
      <c r="N42" s="158"/>
      <c r="O42" s="32"/>
      <c r="Q42" s="94">
        <v>2016</v>
      </c>
      <c r="R42" s="101">
        <f t="shared" si="3"/>
        <v>8.028618352745738E-2</v>
      </c>
    </row>
    <row r="43" spans="2:18" x14ac:dyDescent="0.25">
      <c r="B43" s="31"/>
      <c r="C43" s="33"/>
      <c r="D43" s="33"/>
      <c r="E43" s="33"/>
      <c r="F43" s="54"/>
      <c r="G43" s="54"/>
      <c r="H43" s="54"/>
      <c r="I43" s="54"/>
      <c r="J43" s="54"/>
      <c r="K43" s="54"/>
      <c r="L43" s="54"/>
      <c r="M43" s="33"/>
      <c r="N43" s="33"/>
      <c r="O43" s="32"/>
      <c r="Q43" s="94">
        <v>2017</v>
      </c>
      <c r="R43" s="101">
        <f t="shared" si="3"/>
        <v>0.10206941503616657</v>
      </c>
    </row>
    <row r="44" spans="2:18" ht="15" customHeight="1" x14ac:dyDescent="0.25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7"/>
    </row>
    <row r="45" spans="2:18" x14ac:dyDescent="0.25">
      <c r="B45" s="3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2:18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2:18" x14ac:dyDescent="0.25">
      <c r="B47" s="40" t="s">
        <v>151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/>
    </row>
    <row r="48" spans="2:18" x14ac:dyDescent="0.25">
      <c r="B48" s="31"/>
      <c r="C48" s="147" t="str">
        <f>+CONCATENATE("Sin considerar a los residentes de esta macro región, entre las principales regiones de procedencia de los huespedes nacionales figuran ",D55," con ",FIXED(E55,0)," arribos en esta región (equivalente al ",FIXED(F55*100,1),"% de este total), ",D56," con ",FIXED(E56,0)," arribos (",FIXED(F56*100,1),"%)  y ",D57," con ",FIXED(E57,0)," arribos (",FIXED(F57*100,1)," %). En tanto  ",J55," es el principal lugar de procedencia de los huespedes del exterior con ",FIXED(K55,0),"  arribos (equivalente al ",FIXED(L55*100,1)," % de los arribos del exterior), le sigue ",J56,"  con  ",FIXED(K56,0),"  arribos (",FIXED(L56*100,1)," %) y ",J57," con ",FIXED(K57,0)," (",FIXED(L57*100,1)," %) entre las principales.")</f>
        <v>Sin considerar a los residentes de esta macro región, entre las principales regiones de procedencia de los huespedes nacionales figuran Lima Metropolitana Y Callao con 424,498 arribos en esta región (equivalente al 43.6% de este total), Lima Provincias con 161,463 arribos (16.6%)  y Lambayeque con 74,816 arribos (7.7 %). En tanto  Estados Unidos (Usa) es el principal lugar de procedencia de los huespedes del exterior con 55,833  arribos (equivalente al 21.0 % de los arribos del exterior), le sigue Otro Pais De Europa  con  24,153  arribos (9.1 %) y Alemania con 24,089 (9.1 %) entre las principales.</v>
      </c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32"/>
    </row>
    <row r="49" spans="2:15" x14ac:dyDescent="0.25">
      <c r="B49" s="31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32"/>
    </row>
    <row r="50" spans="2:15" x14ac:dyDescent="0.25">
      <c r="B50" s="31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32"/>
    </row>
    <row r="51" spans="2:15" x14ac:dyDescent="0.25">
      <c r="B51" s="3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32"/>
    </row>
    <row r="52" spans="2:15" ht="15" customHeight="1" x14ac:dyDescent="0.25">
      <c r="B52" s="31"/>
      <c r="C52" s="28"/>
      <c r="D52" s="144" t="s">
        <v>35</v>
      </c>
      <c r="E52" s="144"/>
      <c r="F52" s="144"/>
      <c r="G52" s="144"/>
      <c r="H52" s="144"/>
      <c r="I52" s="33"/>
      <c r="J52" s="154" t="s">
        <v>61</v>
      </c>
      <c r="K52" s="154"/>
      <c r="L52" s="154"/>
      <c r="M52" s="154"/>
      <c r="N52" s="33"/>
      <c r="O52" s="32"/>
    </row>
    <row r="53" spans="2:15" x14ac:dyDescent="0.25">
      <c r="B53" s="31"/>
      <c r="C53" s="28"/>
      <c r="D53" s="144"/>
      <c r="E53" s="144"/>
      <c r="F53" s="144"/>
      <c r="G53" s="144"/>
      <c r="H53" s="144"/>
      <c r="I53" s="33"/>
      <c r="J53" s="154"/>
      <c r="K53" s="154"/>
      <c r="L53" s="154"/>
      <c r="M53" s="154"/>
      <c r="N53" s="33"/>
      <c r="O53" s="32"/>
    </row>
    <row r="54" spans="2:15" x14ac:dyDescent="0.25">
      <c r="B54" s="31"/>
      <c r="C54" s="28"/>
      <c r="D54" s="20" t="s">
        <v>7</v>
      </c>
      <c r="E54" s="20" t="s">
        <v>19</v>
      </c>
      <c r="F54" s="20" t="s">
        <v>20</v>
      </c>
      <c r="G54" s="20" t="s">
        <v>21</v>
      </c>
      <c r="H54" s="20" t="s">
        <v>39</v>
      </c>
      <c r="I54" s="33"/>
      <c r="J54" s="20" t="s">
        <v>22</v>
      </c>
      <c r="K54" s="20" t="s">
        <v>19</v>
      </c>
      <c r="L54" s="20" t="s">
        <v>21</v>
      </c>
      <c r="M54" s="20" t="s">
        <v>39</v>
      </c>
      <c r="N54" s="33"/>
      <c r="O54" s="32"/>
    </row>
    <row r="55" spans="2:15" x14ac:dyDescent="0.25">
      <c r="B55" s="31"/>
      <c r="C55" s="28"/>
      <c r="D55" s="22" t="s">
        <v>33</v>
      </c>
      <c r="E55" s="47">
        <v>424498</v>
      </c>
      <c r="F55" s="50">
        <f t="shared" ref="F55:F63" si="5">+E55/E$63</f>
        <v>0.43630888142004048</v>
      </c>
      <c r="G55" s="50">
        <f t="shared" ref="G55:G62" si="6">+E55/E$70</f>
        <v>0.18190115671683363</v>
      </c>
      <c r="H55" s="52">
        <v>1.9687500000000002</v>
      </c>
      <c r="I55" s="33"/>
      <c r="J55" s="22" t="s">
        <v>41</v>
      </c>
      <c r="K55" s="47">
        <v>55833</v>
      </c>
      <c r="L55" s="50">
        <f t="shared" ref="L55:L70" si="7">+K55/K$70</f>
        <v>0.21047373837518329</v>
      </c>
      <c r="M55" s="52">
        <v>2.2214583333333335</v>
      </c>
      <c r="N55" s="33"/>
      <c r="O55" s="32"/>
    </row>
    <row r="56" spans="2:15" x14ac:dyDescent="0.25">
      <c r="B56" s="31"/>
      <c r="C56" s="28"/>
      <c r="D56" s="22" t="s">
        <v>34</v>
      </c>
      <c r="E56" s="47">
        <v>161463</v>
      </c>
      <c r="F56" s="50">
        <f t="shared" si="5"/>
        <v>0.16595541303074218</v>
      </c>
      <c r="G56" s="50">
        <f t="shared" si="6"/>
        <v>6.9188327075675529E-2</v>
      </c>
      <c r="H56" s="52">
        <v>1.5689583333333328</v>
      </c>
      <c r="I56" s="33"/>
      <c r="J56" s="22" t="s">
        <v>44</v>
      </c>
      <c r="K56" s="47">
        <v>24153</v>
      </c>
      <c r="L56" s="50">
        <f t="shared" si="7"/>
        <v>9.1049597961345485E-2</v>
      </c>
      <c r="M56" s="52">
        <v>1.9704166666666667</v>
      </c>
      <c r="N56" s="33"/>
      <c r="O56" s="32"/>
    </row>
    <row r="57" spans="2:15" x14ac:dyDescent="0.25">
      <c r="B57" s="31"/>
      <c r="C57" s="28"/>
      <c r="D57" s="22" t="s">
        <v>23</v>
      </c>
      <c r="E57" s="47">
        <v>74816</v>
      </c>
      <c r="F57" s="50">
        <f t="shared" si="5"/>
        <v>7.6897618533707454E-2</v>
      </c>
      <c r="G57" s="50">
        <f t="shared" si="6"/>
        <v>3.2059319339376453E-2</v>
      </c>
      <c r="H57" s="52">
        <v>1.7347916666666663</v>
      </c>
      <c r="I57" s="33"/>
      <c r="J57" s="22" t="s">
        <v>26</v>
      </c>
      <c r="K57" s="47">
        <v>24089</v>
      </c>
      <c r="L57" s="50">
        <f t="shared" si="7"/>
        <v>9.080833707162056E-2</v>
      </c>
      <c r="M57" s="52">
        <v>1.9068750000000001</v>
      </c>
      <c r="N57" s="33"/>
      <c r="O57" s="32"/>
    </row>
    <row r="58" spans="2:15" x14ac:dyDescent="0.25">
      <c r="B58" s="31"/>
      <c r="C58" s="28"/>
      <c r="D58" s="22" t="s">
        <v>25</v>
      </c>
      <c r="E58" s="47">
        <v>63394</v>
      </c>
      <c r="F58" s="50">
        <f t="shared" si="5"/>
        <v>6.5157822248260402E-2</v>
      </c>
      <c r="G58" s="50">
        <f t="shared" si="6"/>
        <v>2.7164891068761104E-2</v>
      </c>
      <c r="H58" s="52">
        <v>1.556875</v>
      </c>
      <c r="I58" s="33"/>
      <c r="J58" s="22" t="s">
        <v>42</v>
      </c>
      <c r="K58" s="47">
        <v>21918</v>
      </c>
      <c r="L58" s="50">
        <f t="shared" si="7"/>
        <v>8.2624315327982867E-2</v>
      </c>
      <c r="M58" s="52">
        <v>1.7514583333333331</v>
      </c>
      <c r="N58" s="33"/>
      <c r="O58" s="32"/>
    </row>
    <row r="59" spans="2:15" x14ac:dyDescent="0.25">
      <c r="B59" s="31"/>
      <c r="C59" s="28"/>
      <c r="D59" s="22" t="s">
        <v>49</v>
      </c>
      <c r="E59" s="47">
        <v>63195</v>
      </c>
      <c r="F59" s="50">
        <f t="shared" si="5"/>
        <v>6.4953285436773464E-2</v>
      </c>
      <c r="G59" s="50">
        <f t="shared" si="6"/>
        <v>2.7079617804371989E-2</v>
      </c>
      <c r="H59" s="52">
        <v>1.5818749999999995</v>
      </c>
      <c r="I59" s="33"/>
      <c r="J59" s="22" t="s">
        <v>24</v>
      </c>
      <c r="K59" s="47">
        <v>19805</v>
      </c>
      <c r="L59" s="50">
        <f t="shared" si="7"/>
        <v>7.4658936265658393E-2</v>
      </c>
      <c r="M59" s="52">
        <v>1.7712499999999995</v>
      </c>
      <c r="N59" s="33"/>
      <c r="O59" s="32"/>
    </row>
    <row r="60" spans="2:15" x14ac:dyDescent="0.25">
      <c r="B60" s="31"/>
      <c r="C60" s="28"/>
      <c r="D60" s="22" t="s">
        <v>28</v>
      </c>
      <c r="E60" s="47">
        <v>51234</v>
      </c>
      <c r="F60" s="50">
        <f t="shared" si="5"/>
        <v>5.2659492460917022E-2</v>
      </c>
      <c r="G60" s="50">
        <f t="shared" si="6"/>
        <v>2.1954223254833365E-2</v>
      </c>
      <c r="H60" s="52">
        <v>2.5310416666666669</v>
      </c>
      <c r="I60" s="33"/>
      <c r="J60" s="22" t="s">
        <v>30</v>
      </c>
      <c r="K60" s="47">
        <v>12949</v>
      </c>
      <c r="L60" s="50">
        <f t="shared" si="7"/>
        <v>4.8813863453875818E-2</v>
      </c>
      <c r="M60" s="52">
        <v>1.9479166666666667</v>
      </c>
      <c r="N60" s="33"/>
      <c r="O60" s="32"/>
    </row>
    <row r="61" spans="2:15" x14ac:dyDescent="0.25">
      <c r="B61" s="31"/>
      <c r="C61" s="28"/>
      <c r="D61" s="22" t="s">
        <v>29</v>
      </c>
      <c r="E61" s="47">
        <v>32204</v>
      </c>
      <c r="F61" s="50">
        <f t="shared" si="5"/>
        <v>3.3100017472993945E-2</v>
      </c>
      <c r="G61" s="50">
        <f t="shared" si="6"/>
        <v>1.3799699529582966E-2</v>
      </c>
      <c r="H61" s="52">
        <v>1.9337499999999999</v>
      </c>
      <c r="I61" s="33"/>
      <c r="J61" s="22" t="s">
        <v>43</v>
      </c>
      <c r="K61" s="47">
        <v>10695</v>
      </c>
      <c r="L61" s="50">
        <f>+K61/K$70</f>
        <v>4.0316956493876122E-2</v>
      </c>
      <c r="M61" s="52">
        <v>2.1470833333333337</v>
      </c>
      <c r="N61" s="33"/>
      <c r="O61" s="32"/>
    </row>
    <row r="62" spans="2:15" x14ac:dyDescent="0.25">
      <c r="B62" s="31"/>
      <c r="C62" s="28"/>
      <c r="D62" s="22" t="s">
        <v>6</v>
      </c>
      <c r="E62" s="47">
        <f>102047+79</f>
        <v>102126</v>
      </c>
      <c r="F62" s="50">
        <f t="shared" si="5"/>
        <v>0.10496746939656501</v>
      </c>
      <c r="G62" s="50">
        <f t="shared" si="6"/>
        <v>4.3761896477400017E-2</v>
      </c>
      <c r="H62" s="52">
        <v>1.8506249999999997</v>
      </c>
      <c r="I62" s="33"/>
      <c r="J62" s="22" t="s">
        <v>46</v>
      </c>
      <c r="K62" s="47">
        <v>8905</v>
      </c>
      <c r="L62" s="50">
        <f>+K62/K$70</f>
        <v>3.356919098438213E-2</v>
      </c>
      <c r="M62" s="52">
        <v>2.1991304347826088</v>
      </c>
      <c r="N62" s="33"/>
      <c r="O62" s="32"/>
    </row>
    <row r="63" spans="2:15" x14ac:dyDescent="0.25">
      <c r="B63" s="31"/>
      <c r="C63" s="28"/>
      <c r="D63" s="48" t="s">
        <v>36</v>
      </c>
      <c r="E63" s="49">
        <f>SUM(E55:E62)</f>
        <v>972930</v>
      </c>
      <c r="F63" s="51">
        <f t="shared" si="5"/>
        <v>1</v>
      </c>
      <c r="G63" s="50"/>
      <c r="H63" s="28"/>
      <c r="I63" s="33"/>
      <c r="J63" s="22" t="s">
        <v>32</v>
      </c>
      <c r="K63" s="47">
        <v>7880</v>
      </c>
      <c r="L63" s="50">
        <f t="shared" si="7"/>
        <v>2.9705247047381377E-2</v>
      </c>
      <c r="M63" s="52">
        <v>2.434166666666667</v>
      </c>
      <c r="N63" s="33"/>
      <c r="O63" s="32"/>
    </row>
    <row r="64" spans="2:15" x14ac:dyDescent="0.25">
      <c r="B64" s="31"/>
      <c r="C64" s="28"/>
      <c r="D64" s="53" t="s">
        <v>37</v>
      </c>
      <c r="E64" s="39"/>
      <c r="F64" s="22"/>
      <c r="G64" s="50"/>
      <c r="H64" s="28"/>
      <c r="I64" s="33"/>
      <c r="J64" s="22" t="s">
        <v>31</v>
      </c>
      <c r="K64" s="47">
        <v>7600</v>
      </c>
      <c r="L64" s="50">
        <f t="shared" si="7"/>
        <v>2.864973065483483E-2</v>
      </c>
      <c r="M64" s="52">
        <v>1.7195833333333337</v>
      </c>
      <c r="N64" s="33"/>
      <c r="O64" s="32"/>
    </row>
    <row r="65" spans="2:20" x14ac:dyDescent="0.25">
      <c r="B65" s="31"/>
      <c r="C65" s="28"/>
      <c r="D65" s="53"/>
      <c r="E65" s="39"/>
      <c r="F65" s="22"/>
      <c r="G65" s="50"/>
      <c r="H65" s="28"/>
      <c r="I65" s="33"/>
      <c r="J65" s="22" t="s">
        <v>47</v>
      </c>
      <c r="K65" s="47">
        <v>7293</v>
      </c>
      <c r="L65" s="50">
        <f t="shared" ref="L65:L68" si="8">+K65/K$70</f>
        <v>2.749243232443558E-2</v>
      </c>
      <c r="M65" s="52">
        <v>1.9360416666666673</v>
      </c>
      <c r="N65" s="33"/>
      <c r="O65" s="32"/>
    </row>
    <row r="66" spans="2:20" x14ac:dyDescent="0.25">
      <c r="B66" s="31"/>
      <c r="C66" s="28"/>
      <c r="D66" s="53" t="s">
        <v>4</v>
      </c>
      <c r="E66" s="47">
        <v>742855</v>
      </c>
      <c r="F66" s="22"/>
      <c r="G66" s="50">
        <f t="shared" ref="G66:G68" si="9">+E66/E$70</f>
        <v>0.31831995385816531</v>
      </c>
      <c r="H66" s="52">
        <v>1.5181250000000002</v>
      </c>
      <c r="I66" s="33"/>
      <c r="J66" s="22" t="s">
        <v>48</v>
      </c>
      <c r="K66" s="47">
        <v>5790</v>
      </c>
      <c r="L66" s="50">
        <f t="shared" si="8"/>
        <v>2.18265711173018E-2</v>
      </c>
      <c r="M66" s="52">
        <v>1.763829787234042</v>
      </c>
      <c r="N66" s="33"/>
      <c r="O66" s="32"/>
    </row>
    <row r="67" spans="2:20" x14ac:dyDescent="0.25">
      <c r="B67" s="31"/>
      <c r="C67" s="28"/>
      <c r="D67" s="53" t="s">
        <v>3</v>
      </c>
      <c r="E67" s="47">
        <v>262923</v>
      </c>
      <c r="F67" s="22"/>
      <c r="G67" s="50">
        <f t="shared" si="9"/>
        <v>0.11266483664813509</v>
      </c>
      <c r="H67" s="52">
        <v>1.4622916666666665</v>
      </c>
      <c r="I67" s="33"/>
      <c r="J67" s="22" t="s">
        <v>51</v>
      </c>
      <c r="K67" s="47">
        <v>5706</v>
      </c>
      <c r="L67" s="50">
        <f t="shared" si="8"/>
        <v>2.1509916199537835E-2</v>
      </c>
      <c r="M67" s="52">
        <v>1.8577083333333333</v>
      </c>
      <c r="N67" s="33"/>
      <c r="O67" s="32"/>
    </row>
    <row r="68" spans="2:20" x14ac:dyDescent="0.25">
      <c r="B68" s="31"/>
      <c r="C68" s="28"/>
      <c r="D68" s="53" t="s">
        <v>2</v>
      </c>
      <c r="E68" s="47">
        <v>214862</v>
      </c>
      <c r="F68" s="22"/>
      <c r="G68" s="50">
        <f t="shared" si="9"/>
        <v>9.207027202599849E-2</v>
      </c>
      <c r="H68" s="52">
        <v>1.4808333333333332</v>
      </c>
      <c r="I68" s="33"/>
      <c r="J68" s="22" t="s">
        <v>50</v>
      </c>
      <c r="K68" s="47">
        <v>5355</v>
      </c>
      <c r="L68" s="50">
        <f t="shared" si="8"/>
        <v>2.0186751007452701E-2</v>
      </c>
      <c r="M68" s="52">
        <v>1.7421276595744679</v>
      </c>
      <c r="N68" s="33"/>
      <c r="O68" s="32"/>
    </row>
    <row r="69" spans="2:20" x14ac:dyDescent="0.25">
      <c r="B69" s="31"/>
      <c r="C69" s="28"/>
      <c r="D69" s="53" t="s">
        <v>5</v>
      </c>
      <c r="E69" s="47">
        <v>140104</v>
      </c>
      <c r="F69" s="22"/>
      <c r="G69" s="50">
        <f>+E69/E$70</f>
        <v>6.0035806200866106E-2</v>
      </c>
      <c r="H69" s="52">
        <v>1.7337499999999995</v>
      </c>
      <c r="I69" s="33"/>
      <c r="J69" s="22" t="s">
        <v>6</v>
      </c>
      <c r="K69" s="47">
        <f>47167+135</f>
        <v>47302</v>
      </c>
      <c r="L69" s="50">
        <f t="shared" si="7"/>
        <v>0.17831441571513121</v>
      </c>
      <c r="M69" s="52">
        <v>2.1310880898321067</v>
      </c>
      <c r="N69" s="33"/>
      <c r="O69" s="32"/>
    </row>
    <row r="70" spans="2:20" x14ac:dyDescent="0.25">
      <c r="B70" s="31"/>
      <c r="C70" s="28"/>
      <c r="D70" s="48" t="s">
        <v>14</v>
      </c>
      <c r="E70" s="49">
        <f>+SUM(E66:E69)+E63</f>
        <v>2333674</v>
      </c>
      <c r="F70" s="48"/>
      <c r="G70" s="51">
        <f>+E70/E$70</f>
        <v>1</v>
      </c>
      <c r="H70" s="52">
        <v>2.13257774140753</v>
      </c>
      <c r="I70" s="33"/>
      <c r="J70" s="48" t="s">
        <v>14</v>
      </c>
      <c r="K70" s="49">
        <f>SUM(K55:K69)</f>
        <v>265273</v>
      </c>
      <c r="L70" s="51">
        <f t="shared" si="7"/>
        <v>1</v>
      </c>
      <c r="M70" s="67">
        <f>+AVERAGE(M55:M69)</f>
        <v>1.9666756203171041</v>
      </c>
      <c r="N70" s="33"/>
      <c r="O70" s="32"/>
    </row>
    <row r="71" spans="2:20" ht="15" customHeight="1" x14ac:dyDescent="0.25">
      <c r="B71" s="31"/>
      <c r="C71" s="28"/>
      <c r="D71" s="53" t="s">
        <v>38</v>
      </c>
      <c r="E71" s="33"/>
      <c r="F71" s="33"/>
      <c r="G71" s="33"/>
      <c r="H71" s="28"/>
      <c r="I71" s="33"/>
      <c r="J71" s="33"/>
      <c r="K71" s="33"/>
      <c r="L71" s="33"/>
      <c r="M71" s="33"/>
      <c r="N71" s="33"/>
      <c r="O71" s="32"/>
    </row>
    <row r="72" spans="2:20" x14ac:dyDescent="0.25">
      <c r="B72" s="31"/>
      <c r="C72" s="33"/>
      <c r="D72" s="146" t="s">
        <v>40</v>
      </c>
      <c r="E72" s="146"/>
      <c r="F72" s="146"/>
      <c r="G72" s="146"/>
      <c r="H72" s="146"/>
      <c r="I72" s="146"/>
      <c r="J72" s="146"/>
      <c r="K72" s="146"/>
      <c r="L72" s="146"/>
      <c r="M72" s="33"/>
      <c r="N72" s="33"/>
      <c r="O72" s="32"/>
    </row>
    <row r="73" spans="2:20" x14ac:dyDescent="0.25">
      <c r="B73" s="35"/>
      <c r="C73" s="36"/>
      <c r="D73" s="36"/>
      <c r="E73" s="36"/>
      <c r="F73" s="36"/>
      <c r="G73" s="36"/>
      <c r="H73" s="36"/>
      <c r="I73" s="36"/>
      <c r="J73" s="36"/>
      <c r="K73" s="68"/>
      <c r="L73" s="36"/>
      <c r="M73" s="36"/>
      <c r="N73" s="36"/>
      <c r="O73" s="37"/>
    </row>
    <row r="74" spans="2:20" x14ac:dyDescent="0.25">
      <c r="B74" s="28"/>
      <c r="C74" s="28"/>
      <c r="D74" s="28"/>
      <c r="E74" s="66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2:20" x14ac:dyDescent="0.2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2:20" x14ac:dyDescent="0.25">
      <c r="B76" s="40" t="s">
        <v>81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0"/>
    </row>
    <row r="77" spans="2:20" x14ac:dyDescent="0.25">
      <c r="B77" s="80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2"/>
      <c r="S77" s="94"/>
      <c r="T77" s="94"/>
    </row>
    <row r="78" spans="2:20" x14ac:dyDescent="0.25">
      <c r="B78" s="31"/>
      <c r="C78" s="28"/>
      <c r="D78" s="28"/>
      <c r="E78" s="143" t="s">
        <v>76</v>
      </c>
      <c r="F78" s="143"/>
      <c r="G78" s="143"/>
      <c r="H78" s="143"/>
      <c r="I78" s="143"/>
      <c r="J78" s="143"/>
      <c r="K78" s="143"/>
      <c r="L78" s="28"/>
      <c r="M78" s="28"/>
      <c r="N78" s="33"/>
      <c r="O78" s="32"/>
      <c r="S78" s="94" t="s">
        <v>4</v>
      </c>
      <c r="T78" s="102">
        <v>1183646</v>
      </c>
    </row>
    <row r="79" spans="2:20" x14ac:dyDescent="0.25">
      <c r="B79" s="31"/>
      <c r="C79" s="28"/>
      <c r="D79" s="28"/>
      <c r="E79" s="20" t="s">
        <v>77</v>
      </c>
      <c r="F79" s="20" t="s">
        <v>68</v>
      </c>
      <c r="G79" s="20" t="s">
        <v>71</v>
      </c>
      <c r="H79" s="20" t="s">
        <v>69</v>
      </c>
      <c r="I79" s="20" t="s">
        <v>71</v>
      </c>
      <c r="J79" s="71" t="s">
        <v>70</v>
      </c>
      <c r="K79" s="20" t="s">
        <v>71</v>
      </c>
      <c r="L79" s="28"/>
      <c r="M79" s="28"/>
      <c r="N79" s="33"/>
      <c r="O79" s="32"/>
      <c r="S79" s="94" t="s">
        <v>3</v>
      </c>
      <c r="T79" s="102">
        <v>619990</v>
      </c>
    </row>
    <row r="80" spans="2:20" x14ac:dyDescent="0.25">
      <c r="B80" s="31"/>
      <c r="C80" s="28"/>
      <c r="D80" s="28"/>
      <c r="E80" s="77" t="s">
        <v>75</v>
      </c>
      <c r="F80" s="72">
        <f>SUM(F81:F86)</f>
        <v>233</v>
      </c>
      <c r="G80" s="78">
        <f>+F80/F88</f>
        <v>0.10663615560640732</v>
      </c>
      <c r="H80" s="72">
        <f>SUM(H81:H86)</f>
        <v>5416</v>
      </c>
      <c r="I80" s="78">
        <f>+H80/H87</f>
        <v>0.28149688149688151</v>
      </c>
      <c r="J80" s="72">
        <f>SUM(J81:J86)</f>
        <v>9528</v>
      </c>
      <c r="K80" s="78">
        <f>+J80/J87</f>
        <v>0.31693443768087015</v>
      </c>
      <c r="L80" s="28"/>
      <c r="M80" s="28"/>
      <c r="N80" s="33"/>
      <c r="O80" s="32"/>
      <c r="S80" s="94" t="s">
        <v>2</v>
      </c>
      <c r="T80" s="102">
        <v>415583</v>
      </c>
    </row>
    <row r="81" spans="2:20" x14ac:dyDescent="0.25">
      <c r="B81" s="31"/>
      <c r="C81" s="28"/>
      <c r="D81" s="28"/>
      <c r="E81" s="84" t="s">
        <v>82</v>
      </c>
      <c r="F81" s="47">
        <f>+'3. Amazonas'!F65+'4. Loreto'!F65+'5. San Martín'!F65+'6. Ucayali'!F65</f>
        <v>24</v>
      </c>
      <c r="G81" s="74">
        <f>+F81/F$80</f>
        <v>0.10300429184549356</v>
      </c>
      <c r="H81" s="47">
        <f>+'3. Amazonas'!H65+'4. Loreto'!H65+'5. San Martín'!H65+'6. Ucayali'!H65</f>
        <v>445</v>
      </c>
      <c r="I81" s="74">
        <f t="shared" ref="I81:I86" si="10">+H81/H$80</f>
        <v>8.2163958641063517E-2</v>
      </c>
      <c r="J81" s="47">
        <f>+'3. Amazonas'!J65+'4. Loreto'!J65+'5. San Martín'!J65+'6. Ucayali'!J65</f>
        <v>662</v>
      </c>
      <c r="K81" s="74">
        <f t="shared" ref="K81:K86" si="11">+J81/J$80</f>
        <v>6.947942905121747E-2</v>
      </c>
      <c r="L81" s="28"/>
      <c r="M81" s="28"/>
      <c r="N81" s="33"/>
      <c r="O81" s="32"/>
      <c r="S81" s="94" t="s">
        <v>5</v>
      </c>
      <c r="T81" s="102">
        <v>379728</v>
      </c>
    </row>
    <row r="82" spans="2:20" x14ac:dyDescent="0.25">
      <c r="B82" s="31"/>
      <c r="C82" s="28"/>
      <c r="D82" s="28"/>
      <c r="E82" s="84" t="s">
        <v>83</v>
      </c>
      <c r="F82" s="47">
        <f>+'3. Amazonas'!F66+'4. Loreto'!F66+'5. San Martín'!F66+'6. Ucayali'!F66</f>
        <v>98</v>
      </c>
      <c r="G82" s="74">
        <f t="shared" ref="G82:G86" si="12">+F82/F$80</f>
        <v>0.42060085836909872</v>
      </c>
      <c r="H82" s="47">
        <f>+'3. Amazonas'!H66+'4. Loreto'!H66+'5. San Martín'!H66+'6. Ucayali'!H66</f>
        <v>2003</v>
      </c>
      <c r="I82" s="74">
        <f t="shared" si="10"/>
        <v>0.36983013293943873</v>
      </c>
      <c r="J82" s="47">
        <f>+'3. Amazonas'!J66+'4. Loreto'!J66+'5. San Martín'!J66+'6. Ucayali'!J66</f>
        <v>3257</v>
      </c>
      <c r="K82" s="74">
        <f t="shared" si="11"/>
        <v>0.34183459277917716</v>
      </c>
      <c r="L82" s="28"/>
      <c r="M82" s="21"/>
      <c r="N82" s="33"/>
      <c r="O82" s="32"/>
    </row>
    <row r="83" spans="2:20" x14ac:dyDescent="0.25">
      <c r="B83" s="31"/>
      <c r="C83" s="28"/>
      <c r="D83" s="28"/>
      <c r="E83" s="84" t="s">
        <v>84</v>
      </c>
      <c r="F83" s="47">
        <f>+'3. Amazonas'!F67+'4. Loreto'!F67+'5. San Martín'!F67+'6. Ucayali'!F67</f>
        <v>63</v>
      </c>
      <c r="G83" s="74">
        <f t="shared" si="12"/>
        <v>0.27038626609442062</v>
      </c>
      <c r="H83" s="47">
        <f>+'3. Amazonas'!H67+'4. Loreto'!H67+'5. San Martín'!H67+'6. Ucayali'!H67</f>
        <v>1922</v>
      </c>
      <c r="I83" s="74">
        <f t="shared" si="10"/>
        <v>0.35487444608567209</v>
      </c>
      <c r="J83" s="47">
        <f>+'3. Amazonas'!J67+'4. Loreto'!J67+'5. San Martín'!J67+'6. Ucayali'!J67</f>
        <v>3454</v>
      </c>
      <c r="K83" s="74">
        <f t="shared" si="11"/>
        <v>0.36251049538203189</v>
      </c>
      <c r="L83" s="28"/>
      <c r="M83" s="28"/>
      <c r="N83" s="33"/>
      <c r="O83" s="32"/>
    </row>
    <row r="84" spans="2:20" x14ac:dyDescent="0.25">
      <c r="B84" s="31"/>
      <c r="C84" s="28"/>
      <c r="D84" s="28"/>
      <c r="E84" s="84" t="s">
        <v>85</v>
      </c>
      <c r="F84" s="47">
        <f>+'3. Amazonas'!F68+'4. Loreto'!F68+'5. San Martín'!F68+'6. Ucayali'!F68</f>
        <v>6</v>
      </c>
      <c r="G84" s="74">
        <f t="shared" si="12"/>
        <v>2.575107296137339E-2</v>
      </c>
      <c r="H84" s="47">
        <f>+'3. Amazonas'!H68+'4. Loreto'!H68+'5. San Martín'!H68+'6. Ucayali'!H68</f>
        <v>280</v>
      </c>
      <c r="I84" s="74">
        <f t="shared" si="10"/>
        <v>5.1698670605612999E-2</v>
      </c>
      <c r="J84" s="47">
        <f>+'3. Amazonas'!J68+'4. Loreto'!J68+'5. San Martín'!J68+'6. Ucayali'!J68</f>
        <v>513</v>
      </c>
      <c r="K84" s="74">
        <f t="shared" si="11"/>
        <v>5.3841309823677581E-2</v>
      </c>
      <c r="L84" s="28"/>
      <c r="M84" s="28"/>
      <c r="N84" s="33"/>
      <c r="O84" s="32"/>
    </row>
    <row r="85" spans="2:20" x14ac:dyDescent="0.25">
      <c r="B85" s="31"/>
      <c r="C85" s="28"/>
      <c r="D85" s="28"/>
      <c r="E85" s="84" t="s">
        <v>86</v>
      </c>
      <c r="F85" s="47">
        <f>+'3. Amazonas'!F69+'4. Loreto'!F69+'5. San Martín'!F69+'6. Ucayali'!F69</f>
        <v>2</v>
      </c>
      <c r="G85" s="74">
        <f t="shared" si="12"/>
        <v>8.5836909871244635E-3</v>
      </c>
      <c r="H85" s="47">
        <f>+'3. Amazonas'!H69+'4. Loreto'!H69+'5. San Martín'!H69+'6. Ucayali'!H69</f>
        <v>162</v>
      </c>
      <c r="I85" s="74">
        <f t="shared" si="10"/>
        <v>2.9911373707533235E-2</v>
      </c>
      <c r="J85" s="47">
        <f>+'3. Amazonas'!J69+'4. Loreto'!J69+'5. San Martín'!J69+'6. Ucayali'!J69</f>
        <v>322</v>
      </c>
      <c r="K85" s="74">
        <f t="shared" si="11"/>
        <v>3.3795130142737197E-2</v>
      </c>
      <c r="L85" s="28"/>
      <c r="M85" s="28"/>
      <c r="N85" s="33"/>
      <c r="O85" s="32"/>
    </row>
    <row r="86" spans="2:20" x14ac:dyDescent="0.25">
      <c r="B86" s="31"/>
      <c r="C86" s="28"/>
      <c r="D86" s="28"/>
      <c r="E86" s="22" t="s">
        <v>78</v>
      </c>
      <c r="F86" s="47">
        <f>+'3. Amazonas'!F70+'4. Loreto'!F70+'5. San Martín'!F70+'6. Ucayali'!F70</f>
        <v>40</v>
      </c>
      <c r="G86" s="74">
        <f t="shared" si="12"/>
        <v>0.17167381974248927</v>
      </c>
      <c r="H86" s="47">
        <f>+'3. Amazonas'!H70+'4. Loreto'!H70+'5. San Martín'!H70+'6. Ucayali'!H70</f>
        <v>604</v>
      </c>
      <c r="I86" s="74">
        <f t="shared" si="10"/>
        <v>0.11152141802067947</v>
      </c>
      <c r="J86" s="47">
        <f>+'3. Amazonas'!J70+'4. Loreto'!J70+'5. San Martín'!J70+'6. Ucayali'!J70</f>
        <v>1320</v>
      </c>
      <c r="K86" s="74">
        <f t="shared" si="11"/>
        <v>0.1385390428211587</v>
      </c>
      <c r="L86" s="28"/>
      <c r="M86" s="28"/>
      <c r="N86" s="33"/>
      <c r="O86" s="32"/>
    </row>
    <row r="87" spans="2:20" ht="15.75" thickBot="1" x14ac:dyDescent="0.3">
      <c r="B87" s="31"/>
      <c r="C87" s="28"/>
      <c r="D87" s="28"/>
      <c r="E87" s="75" t="s">
        <v>73</v>
      </c>
      <c r="F87" s="76">
        <f>+'3. Amazonas'!F71+'4. Loreto'!F71+'5. San Martín'!F71+'6. Ucayali'!F71</f>
        <v>1952</v>
      </c>
      <c r="G87" s="79">
        <f>+F87/F88</f>
        <v>0.89336384439359273</v>
      </c>
      <c r="H87" s="76">
        <f>+'3. Amazonas'!H71+'4. Loreto'!H71+'5. San Martín'!H71+'6. Ucayali'!H71</f>
        <v>19240</v>
      </c>
      <c r="I87" s="79">
        <f>+H87/H88</f>
        <v>0.78033744321868914</v>
      </c>
      <c r="J87" s="76">
        <f>+'3. Amazonas'!J71+'4. Loreto'!J71+'5. San Martín'!J71+'6. Ucayali'!J71</f>
        <v>30063</v>
      </c>
      <c r="K87" s="79">
        <f>+J87/J88</f>
        <v>0.75933924376752293</v>
      </c>
      <c r="L87" s="28"/>
      <c r="M87" s="28"/>
      <c r="N87" s="33"/>
      <c r="O87" s="32"/>
    </row>
    <row r="88" spans="2:20" ht="15.75" thickTop="1" x14ac:dyDescent="0.25">
      <c r="B88" s="31"/>
      <c r="C88" s="28"/>
      <c r="D88" s="28"/>
      <c r="E88" s="77" t="s">
        <v>74</v>
      </c>
      <c r="F88" s="72">
        <f>+F87+F80</f>
        <v>2185</v>
      </c>
      <c r="G88" s="73"/>
      <c r="H88" s="72">
        <f>+H87+H80</f>
        <v>24656</v>
      </c>
      <c r="I88" s="73"/>
      <c r="J88" s="72">
        <f>+J87+J80</f>
        <v>39591</v>
      </c>
      <c r="K88" s="73"/>
      <c r="L88" s="28"/>
      <c r="M88" s="28"/>
      <c r="N88" s="33"/>
      <c r="O88" s="32"/>
    </row>
    <row r="89" spans="2:20" x14ac:dyDescent="0.25">
      <c r="B89" s="31"/>
      <c r="C89" s="28"/>
      <c r="D89" s="28"/>
      <c r="E89" s="145" t="s">
        <v>80</v>
      </c>
      <c r="F89" s="145"/>
      <c r="G89" s="145"/>
      <c r="H89" s="145"/>
      <c r="I89" s="145"/>
      <c r="J89" s="145"/>
      <c r="K89" s="145"/>
      <c r="L89" s="28"/>
      <c r="M89" s="28"/>
      <c r="N89" s="33"/>
      <c r="O89" s="32"/>
    </row>
    <row r="90" spans="2:20" x14ac:dyDescent="0.25">
      <c r="B90" s="31"/>
      <c r="C90" s="28"/>
      <c r="D90" s="28"/>
      <c r="E90" s="145"/>
      <c r="F90" s="145"/>
      <c r="G90" s="145"/>
      <c r="H90" s="145"/>
      <c r="I90" s="145"/>
      <c r="J90" s="145"/>
      <c r="K90" s="145"/>
      <c r="L90" s="28"/>
      <c r="M90" s="28"/>
      <c r="N90" s="33"/>
      <c r="O90" s="32"/>
    </row>
    <row r="91" spans="2:20" x14ac:dyDescent="0.25">
      <c r="B91" s="31"/>
      <c r="C91" s="28"/>
      <c r="D91" s="28"/>
      <c r="E91" s="83" t="s">
        <v>79</v>
      </c>
      <c r="F91" s="53"/>
      <c r="G91" s="53"/>
      <c r="H91" s="53"/>
      <c r="I91" s="53"/>
      <c r="J91" s="53"/>
      <c r="K91" s="28"/>
      <c r="L91" s="28"/>
      <c r="M91" s="28"/>
      <c r="N91" s="33"/>
      <c r="O91" s="32"/>
    </row>
    <row r="92" spans="2:20" x14ac:dyDescent="0.25">
      <c r="B92" s="31"/>
      <c r="C92" s="28"/>
      <c r="D92" s="28"/>
      <c r="E92" s="81" t="s">
        <v>72</v>
      </c>
      <c r="F92" s="81"/>
      <c r="G92" s="81"/>
      <c r="H92" s="81"/>
      <c r="I92" s="81"/>
      <c r="J92" s="81"/>
      <c r="K92" s="82"/>
      <c r="L92" s="28"/>
      <c r="M92" s="28"/>
      <c r="N92" s="33"/>
      <c r="O92" s="32"/>
    </row>
    <row r="93" spans="2:20" x14ac:dyDescent="0.25">
      <c r="B93" s="31"/>
      <c r="C93" s="28"/>
      <c r="D93" s="28"/>
      <c r="E93" s="81"/>
      <c r="F93" s="81"/>
      <c r="G93" s="81"/>
      <c r="H93" s="81"/>
      <c r="I93" s="81"/>
      <c r="J93" s="81"/>
      <c r="K93" s="82"/>
      <c r="L93" s="28"/>
      <c r="M93" s="28"/>
      <c r="N93" s="33"/>
      <c r="O93" s="32"/>
    </row>
    <row r="94" spans="2:20" x14ac:dyDescent="0.25">
      <c r="B94" s="31"/>
      <c r="C94" s="28"/>
      <c r="D94" s="28"/>
      <c r="E94" s="81"/>
      <c r="F94" s="81"/>
      <c r="G94" s="81"/>
      <c r="H94" s="81"/>
      <c r="I94" s="81"/>
      <c r="J94" s="81"/>
      <c r="K94" s="82"/>
      <c r="L94" s="28"/>
      <c r="M94" s="28"/>
      <c r="N94" s="33"/>
      <c r="O94" s="32"/>
    </row>
    <row r="95" spans="2:20" x14ac:dyDescent="0.25">
      <c r="B95" s="31"/>
      <c r="C95" s="28"/>
      <c r="D95" s="85"/>
      <c r="E95" s="86"/>
      <c r="F95" s="86"/>
      <c r="G95" s="86"/>
      <c r="H95" s="86"/>
      <c r="I95" s="9"/>
      <c r="O95" s="32"/>
    </row>
    <row r="96" spans="2:20" x14ac:dyDescent="0.25">
      <c r="B96" s="31"/>
      <c r="C96" s="143" t="s">
        <v>94</v>
      </c>
      <c r="D96" s="143"/>
      <c r="E96" s="143"/>
      <c r="F96" s="143"/>
      <c r="G96" s="143"/>
      <c r="H96" s="143"/>
      <c r="J96" s="87"/>
      <c r="O96" s="32"/>
    </row>
    <row r="97" spans="2:23" x14ac:dyDescent="0.25">
      <c r="B97" s="31"/>
      <c r="C97" s="55" t="s">
        <v>7</v>
      </c>
      <c r="D97" s="93" t="s">
        <v>82</v>
      </c>
      <c r="E97" s="93" t="s">
        <v>83</v>
      </c>
      <c r="F97" s="93" t="s">
        <v>84</v>
      </c>
      <c r="G97" s="93" t="s">
        <v>85</v>
      </c>
      <c r="H97" s="93" t="s">
        <v>86</v>
      </c>
      <c r="I97" s="88" t="s">
        <v>14</v>
      </c>
      <c r="J97" s="56" t="s">
        <v>88</v>
      </c>
      <c r="K97" s="56" t="s">
        <v>89</v>
      </c>
      <c r="L97" s="56" t="s">
        <v>90</v>
      </c>
      <c r="M97" s="56" t="s">
        <v>91</v>
      </c>
      <c r="N97" s="56" t="s">
        <v>92</v>
      </c>
      <c r="O97" s="32"/>
    </row>
    <row r="98" spans="2:23" x14ac:dyDescent="0.25">
      <c r="B98" s="31"/>
      <c r="C98" s="58" t="s">
        <v>4</v>
      </c>
      <c r="D98" s="90">
        <v>7</v>
      </c>
      <c r="E98" s="90">
        <v>24</v>
      </c>
      <c r="F98" s="90">
        <v>12</v>
      </c>
      <c r="G98" s="90">
        <v>1</v>
      </c>
      <c r="H98" s="90">
        <v>0</v>
      </c>
      <c r="I98" s="89">
        <f>SUM(D98:H98)</f>
        <v>44</v>
      </c>
      <c r="J98" s="60">
        <f>+D98/$I98</f>
        <v>0.15909090909090909</v>
      </c>
      <c r="K98" s="60">
        <f t="shared" ref="K98:N101" si="13">+E98/$I98</f>
        <v>0.54545454545454541</v>
      </c>
      <c r="L98" s="60">
        <f t="shared" si="13"/>
        <v>0.27272727272727271</v>
      </c>
      <c r="M98" s="60">
        <f t="shared" si="13"/>
        <v>2.2727272727272728E-2</v>
      </c>
      <c r="N98" s="60">
        <f t="shared" si="13"/>
        <v>0</v>
      </c>
      <c r="O98" s="32"/>
    </row>
    <row r="99" spans="2:23" x14ac:dyDescent="0.25">
      <c r="B99" s="31"/>
      <c r="C99" s="58" t="s">
        <v>3</v>
      </c>
      <c r="D99" s="90">
        <v>4</v>
      </c>
      <c r="E99" s="90">
        <v>13</v>
      </c>
      <c r="F99" s="90">
        <v>23</v>
      </c>
      <c r="G99" s="90">
        <v>2</v>
      </c>
      <c r="H99" s="90">
        <v>0</v>
      </c>
      <c r="I99" s="89">
        <f t="shared" ref="I99:I101" si="14">SUM(D99:H99)</f>
        <v>42</v>
      </c>
      <c r="J99" s="60">
        <f t="shared" ref="J99:J101" si="15">+D99/$I99</f>
        <v>9.5238095238095233E-2</v>
      </c>
      <c r="K99" s="60">
        <f t="shared" si="13"/>
        <v>0.30952380952380953</v>
      </c>
      <c r="L99" s="60">
        <f t="shared" si="13"/>
        <v>0.54761904761904767</v>
      </c>
      <c r="M99" s="60">
        <f t="shared" si="13"/>
        <v>4.7619047619047616E-2</v>
      </c>
      <c r="N99" s="60">
        <f t="shared" si="13"/>
        <v>0</v>
      </c>
      <c r="O99" s="32"/>
    </row>
    <row r="100" spans="2:23" x14ac:dyDescent="0.25">
      <c r="B100" s="31"/>
      <c r="C100" s="58" t="s">
        <v>5</v>
      </c>
      <c r="D100" s="90">
        <v>0</v>
      </c>
      <c r="E100" s="90">
        <v>3</v>
      </c>
      <c r="F100" s="90">
        <v>14</v>
      </c>
      <c r="G100" s="90">
        <v>3</v>
      </c>
      <c r="H100" s="90">
        <v>2</v>
      </c>
      <c r="I100" s="89">
        <f t="shared" si="14"/>
        <v>22</v>
      </c>
      <c r="J100" s="60">
        <f t="shared" si="15"/>
        <v>0</v>
      </c>
      <c r="K100" s="60">
        <f t="shared" si="13"/>
        <v>0.13636363636363635</v>
      </c>
      <c r="L100" s="60">
        <f t="shared" si="13"/>
        <v>0.63636363636363635</v>
      </c>
      <c r="M100" s="60">
        <f t="shared" si="13"/>
        <v>0.13636363636363635</v>
      </c>
      <c r="N100" s="60">
        <f t="shared" si="13"/>
        <v>9.0909090909090912E-2</v>
      </c>
      <c r="O100" s="32"/>
    </row>
    <row r="101" spans="2:23" x14ac:dyDescent="0.25">
      <c r="B101" s="31"/>
      <c r="C101" s="58" t="s">
        <v>2</v>
      </c>
      <c r="D101" s="90">
        <v>13</v>
      </c>
      <c r="E101" s="90">
        <v>58</v>
      </c>
      <c r="F101" s="90">
        <v>14</v>
      </c>
      <c r="G101" s="90">
        <v>0</v>
      </c>
      <c r="H101" s="90">
        <v>0</v>
      </c>
      <c r="I101" s="89">
        <f t="shared" si="14"/>
        <v>85</v>
      </c>
      <c r="J101" s="60">
        <f t="shared" si="15"/>
        <v>0.15294117647058825</v>
      </c>
      <c r="K101" s="60">
        <f t="shared" si="13"/>
        <v>0.68235294117647061</v>
      </c>
      <c r="L101" s="60">
        <f t="shared" si="13"/>
        <v>0.16470588235294117</v>
      </c>
      <c r="M101" s="60">
        <f t="shared" si="13"/>
        <v>0</v>
      </c>
      <c r="N101" s="60">
        <f t="shared" si="13"/>
        <v>0</v>
      </c>
      <c r="O101" s="32"/>
    </row>
    <row r="102" spans="2:23" x14ac:dyDescent="0.25">
      <c r="B102" s="31"/>
      <c r="C102" s="61" t="s">
        <v>93</v>
      </c>
      <c r="D102" s="91">
        <f>SUM(D98:D101)</f>
        <v>24</v>
      </c>
      <c r="E102" s="91">
        <f t="shared" ref="E102:H102" si="16">SUM(E98:E101)</f>
        <v>98</v>
      </c>
      <c r="F102" s="91">
        <f t="shared" si="16"/>
        <v>63</v>
      </c>
      <c r="G102" s="91">
        <f t="shared" si="16"/>
        <v>6</v>
      </c>
      <c r="H102" s="91">
        <f t="shared" si="16"/>
        <v>2</v>
      </c>
      <c r="I102" s="89">
        <f>SUM(D102:H102)</f>
        <v>193</v>
      </c>
      <c r="J102" s="63">
        <f t="shared" ref="J102" si="17">+D102/$I102</f>
        <v>0.12435233160621761</v>
      </c>
      <c r="K102" s="63">
        <f t="shared" ref="K102" si="18">+E102/$I102</f>
        <v>0.50777202072538863</v>
      </c>
      <c r="L102" s="63">
        <f t="shared" ref="L102" si="19">+F102/$I102</f>
        <v>0.32642487046632124</v>
      </c>
      <c r="M102" s="63">
        <f t="shared" ref="M102" si="20">+G102/$I102</f>
        <v>3.1088082901554404E-2</v>
      </c>
      <c r="N102" s="63">
        <f t="shared" ref="N102" si="21">+H102/$I102</f>
        <v>1.0362694300518135E-2</v>
      </c>
      <c r="O102" s="32"/>
    </row>
    <row r="103" spans="2:23" x14ac:dyDescent="0.25">
      <c r="B103" s="31"/>
      <c r="C103" s="141" t="s">
        <v>87</v>
      </c>
      <c r="D103" s="141"/>
      <c r="E103" s="141"/>
      <c r="F103" s="141"/>
      <c r="G103" s="141"/>
      <c r="H103" s="141"/>
      <c r="O103" s="32"/>
    </row>
    <row r="104" spans="2:23" x14ac:dyDescent="0.25">
      <c r="B104" s="31"/>
      <c r="C104" s="92"/>
      <c r="D104" s="92"/>
      <c r="E104" s="92"/>
      <c r="F104" s="92"/>
      <c r="G104" s="92"/>
      <c r="H104" s="92"/>
      <c r="O104" s="32"/>
    </row>
    <row r="105" spans="2:23" x14ac:dyDescent="0.25">
      <c r="B105" s="31"/>
      <c r="C105" s="92"/>
      <c r="D105" s="92"/>
      <c r="E105" s="92"/>
      <c r="F105" s="92"/>
      <c r="G105" s="92"/>
      <c r="H105" s="92"/>
      <c r="O105" s="32"/>
    </row>
    <row r="106" spans="2:23" x14ac:dyDescent="0.25">
      <c r="B106" s="31"/>
      <c r="C106" s="92"/>
      <c r="D106" s="92"/>
      <c r="E106" s="92"/>
      <c r="F106" s="142" t="s">
        <v>108</v>
      </c>
      <c r="G106" s="142"/>
      <c r="H106" s="142"/>
      <c r="I106" s="142"/>
      <c r="J106" s="142"/>
      <c r="K106" s="142"/>
      <c r="O106" s="32"/>
    </row>
    <row r="107" spans="2:23" x14ac:dyDescent="0.25">
      <c r="B107" s="31"/>
      <c r="C107" s="92"/>
      <c r="D107" s="92"/>
      <c r="E107" s="92"/>
      <c r="F107" s="56"/>
      <c r="G107" s="56" t="s">
        <v>2</v>
      </c>
      <c r="H107" s="56" t="s">
        <v>3</v>
      </c>
      <c r="I107" s="56" t="s">
        <v>106</v>
      </c>
      <c r="J107" s="56" t="s">
        <v>5</v>
      </c>
      <c r="K107" s="56" t="s">
        <v>107</v>
      </c>
      <c r="O107" s="32"/>
    </row>
    <row r="108" spans="2:23" x14ac:dyDescent="0.25">
      <c r="B108" s="31"/>
      <c r="C108" s="92"/>
      <c r="D108" s="92"/>
      <c r="E108" s="92"/>
      <c r="F108" s="41" t="s">
        <v>95</v>
      </c>
      <c r="G108" s="90">
        <v>125.416666666667</v>
      </c>
      <c r="H108" s="90">
        <v>334.83333333333303</v>
      </c>
      <c r="I108" s="90">
        <v>283.16666666666703</v>
      </c>
      <c r="J108" s="90">
        <v>191</v>
      </c>
      <c r="K108" s="90">
        <f>SUM(G108:J108)</f>
        <v>934.41666666666697</v>
      </c>
      <c r="O108" s="32"/>
    </row>
    <row r="109" spans="2:23" x14ac:dyDescent="0.25">
      <c r="B109" s="31"/>
      <c r="C109" s="92"/>
      <c r="D109" s="92"/>
      <c r="E109" s="92"/>
      <c r="F109" s="41" t="s">
        <v>96</v>
      </c>
      <c r="G109" s="90">
        <v>139.833333333333</v>
      </c>
      <c r="H109" s="90">
        <v>356.66666666666703</v>
      </c>
      <c r="I109" s="90">
        <v>314.25</v>
      </c>
      <c r="J109" s="90">
        <v>212.333333333333</v>
      </c>
      <c r="K109" s="90">
        <f t="shared" ref="K109:K118" si="22">SUM(G109:J109)</f>
        <v>1023.083333333333</v>
      </c>
      <c r="O109" s="32"/>
    </row>
    <row r="110" spans="2:23" x14ac:dyDescent="0.25">
      <c r="B110" s="31"/>
      <c r="C110" s="92"/>
      <c r="D110" s="92"/>
      <c r="E110" s="92"/>
      <c r="F110" s="41" t="s">
        <v>97</v>
      </c>
      <c r="G110" s="90">
        <v>144.583333333333</v>
      </c>
      <c r="H110" s="90">
        <v>414.83333333333303</v>
      </c>
      <c r="I110" s="90">
        <v>346.25</v>
      </c>
      <c r="J110" s="90">
        <v>244.166666666667</v>
      </c>
      <c r="K110" s="90">
        <f t="shared" si="22"/>
        <v>1149.833333333333</v>
      </c>
      <c r="O110" s="32"/>
    </row>
    <row r="111" spans="2:23" x14ac:dyDescent="0.25">
      <c r="B111" s="31"/>
      <c r="C111" s="92"/>
      <c r="D111" s="92"/>
      <c r="E111" s="92"/>
      <c r="F111" s="41" t="s">
        <v>98</v>
      </c>
      <c r="G111" s="90">
        <v>150.75</v>
      </c>
      <c r="H111" s="90">
        <v>435.41666666666703</v>
      </c>
      <c r="I111" s="90">
        <v>380.5</v>
      </c>
      <c r="J111" s="90">
        <v>267.75</v>
      </c>
      <c r="K111" s="90">
        <f t="shared" si="22"/>
        <v>1234.416666666667</v>
      </c>
      <c r="O111" s="32"/>
      <c r="R111" s="94"/>
      <c r="S111" s="95"/>
      <c r="T111" s="95"/>
      <c r="U111" s="95"/>
      <c r="V111" s="95"/>
      <c r="W111" s="95"/>
    </row>
    <row r="112" spans="2:23" x14ac:dyDescent="0.25">
      <c r="B112" s="31"/>
      <c r="C112" s="92"/>
      <c r="D112" s="92"/>
      <c r="E112" s="92"/>
      <c r="F112" s="41" t="s">
        <v>99</v>
      </c>
      <c r="G112" s="90">
        <v>174.166666666667</v>
      </c>
      <c r="H112" s="90">
        <v>469.91666666666703</v>
      </c>
      <c r="I112" s="90">
        <v>424.25</v>
      </c>
      <c r="J112" s="90">
        <v>287.16666666666703</v>
      </c>
      <c r="K112" s="90">
        <f t="shared" si="22"/>
        <v>1355.5000000000009</v>
      </c>
      <c r="O112" s="32"/>
      <c r="R112" s="94" t="s">
        <v>82</v>
      </c>
      <c r="S112" s="94" t="s">
        <v>83</v>
      </c>
      <c r="T112" s="94" t="s">
        <v>84</v>
      </c>
      <c r="U112" s="94" t="s">
        <v>85</v>
      </c>
      <c r="V112" s="94" t="s">
        <v>86</v>
      </c>
      <c r="W112" s="94"/>
    </row>
    <row r="113" spans="2:23" x14ac:dyDescent="0.25">
      <c r="B113" s="31"/>
      <c r="C113" s="92"/>
      <c r="D113" s="92"/>
      <c r="E113" s="92"/>
      <c r="F113" s="41" t="s">
        <v>100</v>
      </c>
      <c r="G113" s="90">
        <v>199.5</v>
      </c>
      <c r="H113" s="90">
        <v>528.91666666666708</v>
      </c>
      <c r="I113" s="90">
        <v>469.25</v>
      </c>
      <c r="J113" s="90">
        <v>328.16666666666703</v>
      </c>
      <c r="K113" s="90">
        <f t="shared" si="22"/>
        <v>1525.8333333333339</v>
      </c>
      <c r="O113" s="32"/>
      <c r="R113" s="94">
        <v>24</v>
      </c>
      <c r="S113" s="94">
        <v>98</v>
      </c>
      <c r="T113" s="94">
        <v>63</v>
      </c>
      <c r="U113" s="94">
        <v>6</v>
      </c>
      <c r="V113" s="94">
        <v>2</v>
      </c>
      <c r="W113" s="94"/>
    </row>
    <row r="114" spans="2:23" x14ac:dyDescent="0.25">
      <c r="B114" s="31"/>
      <c r="C114" s="92"/>
      <c r="D114" s="92"/>
      <c r="E114" s="92"/>
      <c r="F114" s="41" t="s">
        <v>101</v>
      </c>
      <c r="G114" s="90">
        <v>221.5</v>
      </c>
      <c r="H114" s="90">
        <v>567.08333333333303</v>
      </c>
      <c r="I114" s="90">
        <v>514.41666666666708</v>
      </c>
      <c r="J114" s="90">
        <v>337</v>
      </c>
      <c r="K114" s="90">
        <f t="shared" si="22"/>
        <v>1640</v>
      </c>
      <c r="O114" s="32"/>
    </row>
    <row r="115" spans="2:23" x14ac:dyDescent="0.25">
      <c r="B115" s="31"/>
      <c r="C115" s="92"/>
      <c r="D115" s="92"/>
      <c r="E115" s="92"/>
      <c r="F115" s="41" t="s">
        <v>102</v>
      </c>
      <c r="G115" s="90">
        <v>249</v>
      </c>
      <c r="H115" s="90">
        <v>586.41666666666708</v>
      </c>
      <c r="I115" s="90">
        <v>579.16666666666708</v>
      </c>
      <c r="J115" s="90">
        <v>361.33333333333303</v>
      </c>
      <c r="K115" s="90">
        <f t="shared" si="22"/>
        <v>1775.9166666666672</v>
      </c>
      <c r="O115" s="32"/>
    </row>
    <row r="116" spans="2:23" x14ac:dyDescent="0.25">
      <c r="B116" s="31"/>
      <c r="C116" s="92"/>
      <c r="D116" s="92"/>
      <c r="E116" s="92"/>
      <c r="F116" s="41" t="s">
        <v>103</v>
      </c>
      <c r="G116" s="90">
        <v>271.58333333333303</v>
      </c>
      <c r="H116" s="90">
        <v>647.08333333333303</v>
      </c>
      <c r="I116" s="90">
        <v>655.33333333333303</v>
      </c>
      <c r="J116" s="90">
        <v>420.33333333333303</v>
      </c>
      <c r="K116" s="90">
        <f t="shared" si="22"/>
        <v>1994.3333333333321</v>
      </c>
      <c r="O116" s="32"/>
    </row>
    <row r="117" spans="2:23" x14ac:dyDescent="0.25">
      <c r="B117" s="31"/>
      <c r="C117" s="92"/>
      <c r="D117" s="92"/>
      <c r="E117" s="92"/>
      <c r="F117" s="41" t="s">
        <v>104</v>
      </c>
      <c r="G117" s="90">
        <v>291.25</v>
      </c>
      <c r="H117" s="90">
        <v>694.5</v>
      </c>
      <c r="I117" s="90">
        <v>712.83333333333303</v>
      </c>
      <c r="J117" s="90">
        <v>452.91666666666703</v>
      </c>
      <c r="K117" s="90">
        <f t="shared" si="22"/>
        <v>2151.5</v>
      </c>
      <c r="O117" s="32"/>
    </row>
    <row r="118" spans="2:23" x14ac:dyDescent="0.25">
      <c r="B118" s="31"/>
      <c r="C118" s="92"/>
      <c r="D118" s="92"/>
      <c r="E118" s="92"/>
      <c r="F118" s="41" t="s">
        <v>105</v>
      </c>
      <c r="G118" s="90">
        <f>+'3. Amazonas'!F72</f>
        <v>298</v>
      </c>
      <c r="H118" s="90">
        <f>+'4. Loreto'!F72</f>
        <v>708</v>
      </c>
      <c r="I118" s="90">
        <f>+'5. San Martín'!F72</f>
        <v>722</v>
      </c>
      <c r="J118" s="90">
        <f>+'6. Ucayali'!F72</f>
        <v>457</v>
      </c>
      <c r="K118" s="90">
        <f t="shared" si="22"/>
        <v>2185</v>
      </c>
      <c r="O118" s="32"/>
    </row>
    <row r="119" spans="2:23" x14ac:dyDescent="0.25">
      <c r="B119" s="31"/>
      <c r="C119" s="92"/>
      <c r="D119" s="92"/>
      <c r="E119" s="92"/>
      <c r="G119" s="103">
        <f>+G118/$K118</f>
        <v>0.13638443935926772</v>
      </c>
      <c r="H119" s="103">
        <f>+H118/$K118</f>
        <v>0.32402745995423343</v>
      </c>
      <c r="I119" s="103">
        <f>+I118/$K118</f>
        <v>0.33043478260869563</v>
      </c>
      <c r="J119" s="103">
        <f>+J118/$K118</f>
        <v>0.20915331807780321</v>
      </c>
      <c r="O119" s="32"/>
    </row>
    <row r="120" spans="2:23" x14ac:dyDescent="0.25">
      <c r="B120" s="31"/>
      <c r="F120" s="141" t="s">
        <v>87</v>
      </c>
      <c r="G120" s="141"/>
      <c r="H120" s="141"/>
      <c r="I120" s="141"/>
      <c r="J120" s="141"/>
      <c r="K120" s="141"/>
      <c r="L120" s="28"/>
      <c r="M120" s="28"/>
      <c r="N120" s="33"/>
      <c r="O120" s="32"/>
    </row>
    <row r="121" spans="2:23" x14ac:dyDescent="0.25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7"/>
    </row>
    <row r="122" spans="2:23" x14ac:dyDescent="0.25">
      <c r="B122" s="17"/>
      <c r="C122" s="16"/>
    </row>
    <row r="123" spans="2:23" x14ac:dyDescent="0.25">
      <c r="B123" s="17"/>
      <c r="C123" s="3"/>
      <c r="D123" s="3"/>
      <c r="E123" s="3"/>
      <c r="F123" s="3"/>
      <c r="G123" s="3"/>
      <c r="H123" s="3"/>
    </row>
    <row r="124" spans="2:23" x14ac:dyDescent="0.25">
      <c r="B124" s="40" t="s">
        <v>126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0"/>
      <c r="O124" s="30"/>
    </row>
    <row r="125" spans="2:23" x14ac:dyDescent="0.25">
      <c r="B125" s="80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2"/>
      <c r="O125" s="32"/>
    </row>
    <row r="126" spans="2:23" x14ac:dyDescent="0.25">
      <c r="B126" s="122"/>
      <c r="C126" s="137" t="s">
        <v>143</v>
      </c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23"/>
    </row>
    <row r="127" spans="2:23" x14ac:dyDescent="0.25">
      <c r="B127" s="122"/>
      <c r="C127" s="114"/>
      <c r="D127" s="114"/>
      <c r="E127" s="114"/>
      <c r="F127" s="114"/>
      <c r="G127" s="114"/>
      <c r="H127" s="114"/>
      <c r="I127" s="113"/>
      <c r="J127" s="113"/>
      <c r="K127" s="113"/>
      <c r="L127" s="113"/>
      <c r="M127" s="113"/>
      <c r="N127" s="123"/>
    </row>
    <row r="128" spans="2:23" ht="15" customHeight="1" x14ac:dyDescent="0.25">
      <c r="B128" s="122"/>
      <c r="C128" s="138" t="s">
        <v>111</v>
      </c>
      <c r="D128" s="138"/>
      <c r="E128" s="140" t="s">
        <v>104</v>
      </c>
      <c r="F128" s="140"/>
      <c r="G128" s="140"/>
      <c r="H128" s="140" t="s">
        <v>105</v>
      </c>
      <c r="I128" s="140"/>
      <c r="J128" s="140"/>
      <c r="K128" s="140" t="s">
        <v>112</v>
      </c>
      <c r="L128" s="140"/>
      <c r="M128" s="140"/>
      <c r="N128" s="123"/>
    </row>
    <row r="129" spans="2:14" x14ac:dyDescent="0.25">
      <c r="B129" s="122"/>
      <c r="C129" s="139"/>
      <c r="D129" s="139"/>
      <c r="E129" s="129" t="s">
        <v>113</v>
      </c>
      <c r="F129" s="129" t="s">
        <v>114</v>
      </c>
      <c r="G129" s="129" t="s">
        <v>14</v>
      </c>
      <c r="H129" s="129" t="s">
        <v>113</v>
      </c>
      <c r="I129" s="129" t="s">
        <v>114</v>
      </c>
      <c r="J129" s="129" t="s">
        <v>14</v>
      </c>
      <c r="K129" s="129" t="s">
        <v>113</v>
      </c>
      <c r="L129" s="129" t="s">
        <v>114</v>
      </c>
      <c r="M129" s="129" t="s">
        <v>14</v>
      </c>
      <c r="N129" s="123"/>
    </row>
    <row r="130" spans="2:14" x14ac:dyDescent="0.25">
      <c r="B130" s="122"/>
      <c r="C130" s="115" t="s">
        <v>2</v>
      </c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23"/>
    </row>
    <row r="131" spans="2:14" x14ac:dyDescent="0.25">
      <c r="B131" s="122"/>
      <c r="C131" s="121" t="s">
        <v>115</v>
      </c>
      <c r="D131" s="116"/>
      <c r="E131" s="117">
        <v>12192</v>
      </c>
      <c r="F131" s="117">
        <v>2101</v>
      </c>
      <c r="G131" s="117">
        <v>14293</v>
      </c>
      <c r="H131" s="117">
        <v>17203</v>
      </c>
      <c r="I131" s="117">
        <v>2084</v>
      </c>
      <c r="J131" s="117">
        <v>19287</v>
      </c>
      <c r="K131" s="118">
        <f>+H131/E131-1</f>
        <v>0.41100721784776906</v>
      </c>
      <c r="L131" s="118">
        <f t="shared" ref="L131:M133" si="23">+I131/F131-1</f>
        <v>-8.0913850547358335E-3</v>
      </c>
      <c r="M131" s="118">
        <f t="shared" si="23"/>
        <v>0.34940180507940943</v>
      </c>
      <c r="N131" s="123"/>
    </row>
    <row r="132" spans="2:14" x14ac:dyDescent="0.25">
      <c r="B132" s="122"/>
      <c r="C132" s="121" t="s">
        <v>116</v>
      </c>
      <c r="D132" s="116"/>
      <c r="E132" s="117">
        <v>20292</v>
      </c>
      <c r="F132" s="117">
        <v>5964</v>
      </c>
      <c r="G132" s="117">
        <v>26256</v>
      </c>
      <c r="H132" s="117">
        <v>28668</v>
      </c>
      <c r="I132" s="117">
        <v>6769</v>
      </c>
      <c r="J132" s="117">
        <v>35437</v>
      </c>
      <c r="K132" s="118">
        <f>+H132/E132-1</f>
        <v>0.41277350680070968</v>
      </c>
      <c r="L132" s="118">
        <f t="shared" si="23"/>
        <v>0.13497652582159625</v>
      </c>
      <c r="M132" s="118">
        <f t="shared" si="23"/>
        <v>0.34967245581962225</v>
      </c>
      <c r="N132" s="123"/>
    </row>
    <row r="133" spans="2:14" x14ac:dyDescent="0.25">
      <c r="B133" s="122"/>
      <c r="C133" s="121" t="s">
        <v>117</v>
      </c>
      <c r="D133" s="116"/>
      <c r="E133" s="117">
        <v>45397</v>
      </c>
      <c r="F133" s="117">
        <v>10613</v>
      </c>
      <c r="G133" s="117">
        <v>56010</v>
      </c>
      <c r="H133" s="117">
        <v>85209</v>
      </c>
      <c r="I133" s="117">
        <v>17696</v>
      </c>
      <c r="J133" s="117">
        <v>102905</v>
      </c>
      <c r="K133" s="118">
        <f>+H133/E133-1</f>
        <v>0.87697424939974011</v>
      </c>
      <c r="L133" s="118">
        <f t="shared" si="23"/>
        <v>0.66738905116366709</v>
      </c>
      <c r="M133" s="118">
        <f t="shared" si="23"/>
        <v>0.83726120335654342</v>
      </c>
      <c r="N133" s="123"/>
    </row>
    <row r="134" spans="2:14" x14ac:dyDescent="0.25">
      <c r="B134" s="122"/>
      <c r="C134" s="115" t="s">
        <v>3</v>
      </c>
      <c r="D134" s="115"/>
      <c r="E134" s="119"/>
      <c r="F134" s="119"/>
      <c r="G134" s="119"/>
      <c r="H134" s="119"/>
      <c r="I134" s="119"/>
      <c r="J134" s="119"/>
      <c r="K134" s="115"/>
      <c r="L134" s="115"/>
      <c r="M134" s="115"/>
      <c r="N134" s="123"/>
    </row>
    <row r="135" spans="2:14" x14ac:dyDescent="0.25">
      <c r="B135" s="122"/>
      <c r="C135" s="121" t="s">
        <v>118</v>
      </c>
      <c r="D135" s="116"/>
      <c r="E135" s="117">
        <v>1206</v>
      </c>
      <c r="F135" s="117">
        <v>9982</v>
      </c>
      <c r="G135" s="117">
        <v>11188</v>
      </c>
      <c r="H135" s="117">
        <v>2428</v>
      </c>
      <c r="I135" s="117">
        <v>10311</v>
      </c>
      <c r="J135" s="117">
        <v>12739</v>
      </c>
      <c r="K135" s="118">
        <f>+H135/E135-1</f>
        <v>1.0132669983416251</v>
      </c>
      <c r="L135" s="118">
        <f t="shared" ref="L135:M135" si="24">+I135/F135-1</f>
        <v>3.295932678821889E-2</v>
      </c>
      <c r="M135" s="118">
        <f t="shared" si="24"/>
        <v>0.1386306757239899</v>
      </c>
      <c r="N135" s="123"/>
    </row>
    <row r="136" spans="2:14" x14ac:dyDescent="0.25">
      <c r="B136" s="122"/>
      <c r="C136" s="115" t="s">
        <v>119</v>
      </c>
      <c r="D136" s="115"/>
      <c r="E136" s="119"/>
      <c r="F136" s="119"/>
      <c r="G136" s="119"/>
      <c r="H136" s="119"/>
      <c r="I136" s="119"/>
      <c r="J136" s="119"/>
      <c r="K136" s="115"/>
      <c r="L136" s="115"/>
      <c r="M136" s="115"/>
      <c r="N136" s="123"/>
    </row>
    <row r="137" spans="2:14" x14ac:dyDescent="0.25">
      <c r="B137" s="122"/>
      <c r="C137" s="121" t="s">
        <v>120</v>
      </c>
      <c r="D137" s="116"/>
      <c r="E137" s="117">
        <v>91790</v>
      </c>
      <c r="F137" s="117">
        <v>2950</v>
      </c>
      <c r="G137" s="117">
        <v>94740</v>
      </c>
      <c r="H137" s="117">
        <v>100096</v>
      </c>
      <c r="I137" s="117">
        <v>3390</v>
      </c>
      <c r="J137" s="117">
        <v>103486</v>
      </c>
      <c r="K137" s="118">
        <f>+H137/E137-1</f>
        <v>9.0489160039219918E-2</v>
      </c>
      <c r="L137" s="118">
        <f t="shared" ref="L137:M139" si="25">+I137/F137-1</f>
        <v>0.14915254237288145</v>
      </c>
      <c r="M137" s="118">
        <f t="shared" si="25"/>
        <v>9.2315811695165673E-2</v>
      </c>
      <c r="N137" s="123"/>
    </row>
    <row r="138" spans="2:14" x14ac:dyDescent="0.25">
      <c r="B138" s="122"/>
      <c r="C138" s="121" t="s">
        <v>121</v>
      </c>
      <c r="D138" s="116"/>
      <c r="E138" s="117">
        <v>182965</v>
      </c>
      <c r="F138" s="117">
        <v>330</v>
      </c>
      <c r="G138" s="117">
        <v>183295</v>
      </c>
      <c r="H138" s="117">
        <v>141501</v>
      </c>
      <c r="I138" s="117">
        <v>692</v>
      </c>
      <c r="J138" s="117">
        <v>142193</v>
      </c>
      <c r="K138" s="118">
        <f>+H138/E138-1</f>
        <v>-0.22662257808870545</v>
      </c>
      <c r="L138" s="118">
        <f t="shared" si="25"/>
        <v>1.0969696969696972</v>
      </c>
      <c r="M138" s="118">
        <f t="shared" si="25"/>
        <v>-0.22423961373741785</v>
      </c>
      <c r="N138" s="123"/>
    </row>
    <row r="139" spans="2:14" x14ac:dyDescent="0.25">
      <c r="B139" s="122"/>
      <c r="C139" s="121" t="s">
        <v>122</v>
      </c>
      <c r="D139" s="116"/>
      <c r="E139" s="117">
        <v>309814</v>
      </c>
      <c r="F139" s="117">
        <v>3177</v>
      </c>
      <c r="G139" s="117">
        <v>312991</v>
      </c>
      <c r="H139" s="117">
        <v>285126</v>
      </c>
      <c r="I139" s="117">
        <v>2717</v>
      </c>
      <c r="J139" s="117">
        <v>287843</v>
      </c>
      <c r="K139" s="118">
        <f>+H139/E139-1</f>
        <v>-7.9686521590373594E-2</v>
      </c>
      <c r="L139" s="118">
        <f t="shared" si="25"/>
        <v>-0.14479068303430909</v>
      </c>
      <c r="M139" s="118">
        <f t="shared" si="25"/>
        <v>-8.0347358230747901E-2</v>
      </c>
      <c r="N139" s="123"/>
    </row>
    <row r="140" spans="2:14" x14ac:dyDescent="0.25">
      <c r="B140" s="122"/>
      <c r="C140" s="115" t="s">
        <v>142</v>
      </c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23"/>
    </row>
    <row r="141" spans="2:14" x14ac:dyDescent="0.25">
      <c r="B141" s="122"/>
      <c r="C141" s="130" t="s">
        <v>123</v>
      </c>
      <c r="D141" s="127"/>
      <c r="E141" s="128">
        <v>70046</v>
      </c>
      <c r="F141" s="128">
        <v>1344</v>
      </c>
      <c r="G141" s="128">
        <v>71390</v>
      </c>
      <c r="H141" s="128">
        <v>55252</v>
      </c>
      <c r="I141" s="128">
        <v>1207</v>
      </c>
      <c r="J141" s="128">
        <v>56459</v>
      </c>
      <c r="K141" s="131">
        <f>+H141/E141-1</f>
        <v>-0.21120406589955176</v>
      </c>
      <c r="L141" s="131">
        <f t="shared" ref="L141" si="26">+I141/F141-1</f>
        <v>-0.10193452380952384</v>
      </c>
      <c r="M141" s="131">
        <f t="shared" ref="M141" si="27">+J141/G141-1</f>
        <v>-0.20914693934724748</v>
      </c>
      <c r="N141" s="123"/>
    </row>
    <row r="142" spans="2:14" x14ac:dyDescent="0.25">
      <c r="B142" s="122"/>
      <c r="C142" s="120" t="s">
        <v>124</v>
      </c>
      <c r="E142" s="117"/>
      <c r="F142" s="117"/>
      <c r="G142" s="117"/>
      <c r="H142" s="117"/>
      <c r="I142" s="117"/>
      <c r="J142" s="117"/>
      <c r="K142" s="116"/>
      <c r="L142" s="116"/>
      <c r="M142" s="116"/>
      <c r="N142" s="123"/>
    </row>
    <row r="143" spans="2:14" x14ac:dyDescent="0.25">
      <c r="B143" s="122"/>
      <c r="C143" s="121" t="s">
        <v>125</v>
      </c>
      <c r="E143" s="117"/>
      <c r="F143" s="117"/>
      <c r="G143" s="117"/>
      <c r="H143" s="117"/>
      <c r="I143" s="117"/>
      <c r="J143" s="117"/>
      <c r="K143" s="116"/>
      <c r="L143" s="116"/>
      <c r="M143" s="116"/>
      <c r="N143" s="123"/>
    </row>
    <row r="144" spans="2:14" x14ac:dyDescent="0.25">
      <c r="B144" s="12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23"/>
    </row>
    <row r="145" spans="2:14" x14ac:dyDescent="0.25">
      <c r="B145" s="12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23"/>
    </row>
    <row r="146" spans="2:14" ht="15" customHeight="1" x14ac:dyDescent="0.25">
      <c r="B146" s="122"/>
      <c r="C146" s="113"/>
      <c r="D146" s="113"/>
      <c r="E146" s="113"/>
      <c r="F146" s="113"/>
      <c r="G146" s="136" t="s">
        <v>127</v>
      </c>
      <c r="H146" s="136"/>
      <c r="I146" s="136"/>
      <c r="J146" s="136"/>
      <c r="K146" s="113"/>
      <c r="L146" s="113"/>
      <c r="M146" s="113"/>
      <c r="N146" s="123"/>
    </row>
    <row r="147" spans="2:14" x14ac:dyDescent="0.25">
      <c r="B147" s="122"/>
      <c r="C147" s="113"/>
      <c r="D147" s="113"/>
      <c r="E147" s="113"/>
      <c r="F147" s="113"/>
      <c r="G147" s="136"/>
      <c r="H147" s="136"/>
      <c r="I147" s="136"/>
      <c r="J147" s="136"/>
      <c r="K147" s="113"/>
      <c r="L147" s="113"/>
      <c r="M147" s="113"/>
      <c r="N147" s="123"/>
    </row>
    <row r="148" spans="2:14" x14ac:dyDescent="0.25">
      <c r="B148" s="122"/>
      <c r="C148" s="113"/>
      <c r="D148" s="113"/>
      <c r="E148" s="113"/>
      <c r="F148" s="113"/>
      <c r="G148" s="104"/>
      <c r="H148" s="105"/>
      <c r="I148" s="105"/>
      <c r="J148" s="105" t="s">
        <v>105</v>
      </c>
      <c r="K148" s="113"/>
      <c r="L148" s="113"/>
      <c r="M148" s="113"/>
      <c r="N148" s="123"/>
    </row>
    <row r="149" spans="2:14" x14ac:dyDescent="0.25">
      <c r="B149" s="122"/>
      <c r="C149" s="113"/>
      <c r="D149" s="113"/>
      <c r="E149" s="113"/>
      <c r="F149" s="113"/>
      <c r="G149" s="106" t="s">
        <v>128</v>
      </c>
      <c r="H149" s="107"/>
      <c r="I149" s="107"/>
      <c r="J149" s="107">
        <v>5412</v>
      </c>
      <c r="K149" s="113"/>
      <c r="L149" s="113"/>
      <c r="M149" s="113"/>
      <c r="N149" s="123"/>
    </row>
    <row r="150" spans="2:14" x14ac:dyDescent="0.25">
      <c r="B150" s="122"/>
      <c r="C150" s="113"/>
      <c r="D150" s="113"/>
      <c r="E150" s="113"/>
      <c r="F150" s="113"/>
      <c r="G150" s="106" t="s">
        <v>129</v>
      </c>
      <c r="H150" s="107"/>
      <c r="I150" s="107"/>
      <c r="J150" s="107">
        <v>8130</v>
      </c>
      <c r="K150" s="113"/>
      <c r="L150" s="113"/>
      <c r="M150" s="113"/>
      <c r="N150" s="123"/>
    </row>
    <row r="151" spans="2:14" x14ac:dyDescent="0.25">
      <c r="B151" s="122"/>
      <c r="C151" s="113"/>
      <c r="D151" s="113"/>
      <c r="E151" s="113"/>
      <c r="F151" s="113"/>
      <c r="G151" s="106" t="s">
        <v>130</v>
      </c>
      <c r="H151" s="107"/>
      <c r="I151" s="107"/>
      <c r="J151" s="107">
        <v>6883</v>
      </c>
      <c r="K151" s="113"/>
      <c r="L151" s="113"/>
      <c r="M151" s="113"/>
      <c r="N151" s="123"/>
    </row>
    <row r="152" spans="2:14" x14ac:dyDescent="0.25">
      <c r="B152" s="122"/>
      <c r="C152" s="113"/>
      <c r="D152" s="113"/>
      <c r="E152" s="113"/>
      <c r="F152" s="113"/>
      <c r="G152" s="106" t="s">
        <v>131</v>
      </c>
      <c r="H152" s="107"/>
      <c r="I152" s="107"/>
      <c r="J152" s="107">
        <v>9001</v>
      </c>
      <c r="K152" s="113"/>
      <c r="L152" s="113"/>
      <c r="M152" s="113"/>
      <c r="N152" s="123"/>
    </row>
    <row r="153" spans="2:14" x14ac:dyDescent="0.25">
      <c r="B153" s="122"/>
      <c r="C153" s="113"/>
      <c r="D153" s="113"/>
      <c r="E153" s="113"/>
      <c r="F153" s="113"/>
      <c r="G153" s="106" t="s">
        <v>132</v>
      </c>
      <c r="H153" s="107"/>
      <c r="I153" s="107"/>
      <c r="J153" s="107">
        <v>18058</v>
      </c>
      <c r="K153" s="113"/>
      <c r="L153" s="113"/>
      <c r="M153" s="113"/>
      <c r="N153" s="123"/>
    </row>
    <row r="154" spans="2:14" x14ac:dyDescent="0.25">
      <c r="B154" s="122"/>
      <c r="C154" s="113"/>
      <c r="D154" s="113"/>
      <c r="E154" s="113"/>
      <c r="F154" s="113"/>
      <c r="G154" s="106" t="s">
        <v>133</v>
      </c>
      <c r="H154" s="107"/>
      <c r="I154" s="107"/>
      <c r="J154" s="107">
        <v>18986</v>
      </c>
      <c r="K154" s="113"/>
      <c r="L154" s="113"/>
      <c r="M154" s="113"/>
      <c r="N154" s="123"/>
    </row>
    <row r="155" spans="2:14" x14ac:dyDescent="0.25">
      <c r="B155" s="122"/>
      <c r="C155" s="113"/>
      <c r="D155" s="113"/>
      <c r="E155" s="113"/>
      <c r="F155" s="113"/>
      <c r="G155" s="106" t="s">
        <v>134</v>
      </c>
      <c r="H155" s="107"/>
      <c r="I155" s="107"/>
      <c r="J155" s="107">
        <v>10731</v>
      </c>
      <c r="K155" s="113"/>
      <c r="L155" s="113"/>
      <c r="M155" s="113"/>
      <c r="N155" s="123"/>
    </row>
    <row r="156" spans="2:14" x14ac:dyDescent="0.25">
      <c r="B156" s="122"/>
      <c r="C156" s="113"/>
      <c r="D156" s="113"/>
      <c r="E156" s="113"/>
      <c r="F156" s="113"/>
      <c r="G156" s="106" t="s">
        <v>135</v>
      </c>
      <c r="H156" s="107"/>
      <c r="I156" s="107"/>
      <c r="J156" s="107">
        <v>11377</v>
      </c>
      <c r="K156" s="113"/>
      <c r="L156" s="113"/>
      <c r="M156" s="113"/>
      <c r="N156" s="123"/>
    </row>
    <row r="157" spans="2:14" x14ac:dyDescent="0.25">
      <c r="B157" s="122"/>
      <c r="C157" s="113"/>
      <c r="D157" s="113"/>
      <c r="E157" s="113"/>
      <c r="F157" s="113"/>
      <c r="G157" s="106" t="s">
        <v>136</v>
      </c>
      <c r="H157" s="107"/>
      <c r="I157" s="107"/>
      <c r="J157" s="107">
        <v>10854</v>
      </c>
      <c r="K157" s="113"/>
      <c r="L157" s="113"/>
      <c r="M157" s="113"/>
      <c r="N157" s="123"/>
    </row>
    <row r="158" spans="2:14" x14ac:dyDescent="0.25">
      <c r="B158" s="122"/>
      <c r="C158" s="113"/>
      <c r="D158" s="113"/>
      <c r="E158" s="113"/>
      <c r="F158" s="113"/>
      <c r="G158" s="106" t="s">
        <v>137</v>
      </c>
      <c r="H158" s="107"/>
      <c r="I158" s="107"/>
      <c r="J158" s="107">
        <v>8997</v>
      </c>
      <c r="K158" s="113"/>
      <c r="L158" s="113"/>
      <c r="M158" s="113"/>
      <c r="N158" s="123"/>
    </row>
    <row r="159" spans="2:14" x14ac:dyDescent="0.25">
      <c r="B159" s="122"/>
      <c r="C159" s="113"/>
      <c r="D159" s="113"/>
      <c r="E159" s="113"/>
      <c r="F159" s="113"/>
      <c r="G159" s="108" t="s">
        <v>14</v>
      </c>
      <c r="H159" s="109"/>
      <c r="I159" s="109"/>
      <c r="J159" s="109">
        <v>108429</v>
      </c>
      <c r="K159" s="113"/>
      <c r="L159" s="113"/>
      <c r="M159" s="113"/>
      <c r="N159" s="123"/>
    </row>
    <row r="160" spans="2:14" x14ac:dyDescent="0.25">
      <c r="B160" s="122"/>
      <c r="C160" s="113"/>
      <c r="D160" s="113"/>
      <c r="E160" s="113"/>
      <c r="F160" s="113"/>
      <c r="G160" s="110" t="s">
        <v>138</v>
      </c>
      <c r="H160" s="111"/>
      <c r="I160" s="113"/>
      <c r="J160" s="113"/>
      <c r="K160" s="113"/>
      <c r="L160" s="113"/>
      <c r="M160" s="113"/>
      <c r="N160" s="123"/>
    </row>
    <row r="161" spans="2:14" x14ac:dyDescent="0.25">
      <c r="B161" s="122"/>
      <c r="C161" s="113"/>
      <c r="D161" s="113"/>
      <c r="E161" s="113"/>
      <c r="F161" s="113"/>
      <c r="G161" s="110" t="s">
        <v>139</v>
      </c>
      <c r="H161" s="111"/>
      <c r="I161" s="113"/>
      <c r="J161" s="113"/>
      <c r="K161" s="113"/>
      <c r="L161" s="113"/>
      <c r="M161" s="113"/>
      <c r="N161" s="123"/>
    </row>
    <row r="162" spans="2:14" x14ac:dyDescent="0.25">
      <c r="B162" s="122"/>
      <c r="C162" s="113"/>
      <c r="D162" s="113"/>
      <c r="E162" s="113"/>
      <c r="F162" s="113"/>
      <c r="G162" s="110" t="s">
        <v>140</v>
      </c>
      <c r="H162" s="111"/>
      <c r="I162" s="113"/>
      <c r="J162" s="113"/>
      <c r="K162" s="113"/>
      <c r="L162" s="113"/>
      <c r="M162" s="113"/>
      <c r="N162" s="123"/>
    </row>
    <row r="163" spans="2:14" x14ac:dyDescent="0.25">
      <c r="B163" s="122"/>
      <c r="C163" s="113"/>
      <c r="D163" s="113"/>
      <c r="E163" s="113"/>
      <c r="F163" s="113"/>
      <c r="G163" s="110" t="s">
        <v>141</v>
      </c>
      <c r="H163" s="112"/>
      <c r="I163" s="113"/>
      <c r="J163" s="113"/>
      <c r="K163" s="113"/>
      <c r="L163" s="113"/>
      <c r="M163" s="113"/>
      <c r="N163" s="123"/>
    </row>
    <row r="164" spans="2:14" x14ac:dyDescent="0.25"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6"/>
    </row>
  </sheetData>
  <sortState ref="S78:T81">
    <sortCondition descending="1" ref="T78:T81"/>
  </sortState>
  <mergeCells count="30">
    <mergeCell ref="C48:N50"/>
    <mergeCell ref="C26:D30"/>
    <mergeCell ref="M23:N25"/>
    <mergeCell ref="J52:M53"/>
    <mergeCell ref="D34:H34"/>
    <mergeCell ref="J34:N34"/>
    <mergeCell ref="D35:H35"/>
    <mergeCell ref="J35:N35"/>
    <mergeCell ref="D42:H42"/>
    <mergeCell ref="J42:N42"/>
    <mergeCell ref="B1:O2"/>
    <mergeCell ref="C7:N8"/>
    <mergeCell ref="F10:L10"/>
    <mergeCell ref="F27:L27"/>
    <mergeCell ref="F31:L31"/>
    <mergeCell ref="F120:K120"/>
    <mergeCell ref="F106:K106"/>
    <mergeCell ref="C96:H96"/>
    <mergeCell ref="C103:H103"/>
    <mergeCell ref="D52:H53"/>
    <mergeCell ref="E78:K78"/>
    <mergeCell ref="E89:K90"/>
    <mergeCell ref="D72:L72"/>
    <mergeCell ref="G146:J147"/>
    <mergeCell ref="C126:M126"/>
    <mergeCell ref="C128:C129"/>
    <mergeCell ref="D128:D129"/>
    <mergeCell ref="E128:G128"/>
    <mergeCell ref="H128:J128"/>
    <mergeCell ref="K128:M128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81"/>
  <sheetViews>
    <sheetView zoomScaleNormal="100" zoomScalePageLayoutView="40" workbookViewId="0">
      <selection activeCell="A7" sqref="A7"/>
    </sheetView>
  </sheetViews>
  <sheetFormatPr baseColWidth="10" defaultColWidth="0" defaultRowHeight="15" x14ac:dyDescent="0.25"/>
  <cols>
    <col min="1" max="1" width="11.7109375" style="21" customWidth="1"/>
    <col min="2" max="15" width="11.7109375" style="28" customWidth="1"/>
    <col min="16" max="16" width="11.7109375" style="21" customWidth="1"/>
    <col min="17" max="16384" width="11.42578125" style="21" hidden="1"/>
  </cols>
  <sheetData>
    <row r="1" spans="1:16" ht="15" customHeight="1" x14ac:dyDescent="0.25">
      <c r="B1" s="163" t="s">
        <v>147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1"/>
    </row>
    <row r="2" spans="1:16" ht="15" customHeight="1" x14ac:dyDescent="0.25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1"/>
    </row>
    <row r="3" spans="1:16" x14ac:dyDescent="0.25">
      <c r="B3" s="8" t="str">
        <f>+B6</f>
        <v>1. Arribo de visitantes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  <c r="P3" s="24"/>
    </row>
    <row r="4" spans="1:16" x14ac:dyDescent="0.25">
      <c r="B4" s="8" t="str">
        <f>+B35</f>
        <v>2. Arribo de visitantes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  <c r="P4" s="24"/>
    </row>
    <row r="5" spans="1:16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x14ac:dyDescent="0.25">
      <c r="B6" s="40" t="s">
        <v>152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6" x14ac:dyDescent="0.25">
      <c r="B7" s="31"/>
      <c r="C7" s="147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173,535.0 arribos de turistas nacionales y extranjeros, mientras que el 2017 los  arribos de turistas extranjeros y nacionales sumaron 415,583.0, representando un  crecimiento promedio anual de 9.1%   en el periodo 2006 – 2016.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32"/>
    </row>
    <row r="8" spans="1:16" x14ac:dyDescent="0.25">
      <c r="B8" s="31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32"/>
    </row>
    <row r="9" spans="1:16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1:16" x14ac:dyDescent="0.25">
      <c r="B10" s="31"/>
      <c r="C10" s="33"/>
      <c r="D10" s="33"/>
      <c r="E10" s="33"/>
      <c r="F10" s="148" t="s">
        <v>110</v>
      </c>
      <c r="G10" s="148"/>
      <c r="H10" s="148"/>
      <c r="I10" s="148"/>
      <c r="J10" s="148"/>
      <c r="K10" s="148"/>
      <c r="L10" s="148"/>
      <c r="M10" s="33"/>
      <c r="N10" s="33"/>
      <c r="O10" s="32"/>
    </row>
    <row r="11" spans="1:16" x14ac:dyDescent="0.25">
      <c r="B11" s="31"/>
      <c r="C11" s="33"/>
      <c r="D11" s="33"/>
      <c r="E11" s="33"/>
      <c r="F11" s="18" t="s">
        <v>10</v>
      </c>
      <c r="G11" s="19" t="s">
        <v>11</v>
      </c>
      <c r="H11" s="18" t="s">
        <v>12</v>
      </c>
      <c r="I11" s="19" t="s">
        <v>13</v>
      </c>
      <c r="J11" s="18" t="s">
        <v>12</v>
      </c>
      <c r="K11" s="18" t="s">
        <v>14</v>
      </c>
      <c r="L11" s="18" t="s">
        <v>12</v>
      </c>
      <c r="M11" s="33"/>
      <c r="N11" s="33"/>
      <c r="O11" s="32"/>
    </row>
    <row r="12" spans="1:16" x14ac:dyDescent="0.25">
      <c r="B12" s="31"/>
      <c r="C12" s="33"/>
      <c r="D12" s="33"/>
      <c r="E12" s="33"/>
      <c r="F12" s="41">
        <v>2003</v>
      </c>
      <c r="G12" s="25">
        <v>116799</v>
      </c>
      <c r="H12" s="42"/>
      <c r="I12" s="25">
        <v>2784</v>
      </c>
      <c r="J12" s="42"/>
      <c r="K12" s="25">
        <f>+I12+G12</f>
        <v>119583</v>
      </c>
      <c r="L12" s="42"/>
      <c r="M12" s="33"/>
      <c r="N12" s="33"/>
      <c r="O12" s="32"/>
    </row>
    <row r="13" spans="1:16" x14ac:dyDescent="0.25">
      <c r="B13" s="31"/>
      <c r="C13" s="33"/>
      <c r="D13" s="33"/>
      <c r="E13" s="33"/>
      <c r="F13" s="41">
        <v>2004</v>
      </c>
      <c r="G13" s="25">
        <v>103740</v>
      </c>
      <c r="H13" s="43">
        <f>+G13/G12-1</f>
        <v>-0.11180746410500086</v>
      </c>
      <c r="I13" s="25">
        <v>2310</v>
      </c>
      <c r="J13" s="43">
        <f>+I13/I12-1</f>
        <v>-0.17025862068965514</v>
      </c>
      <c r="K13" s="25">
        <f>+I13+G13</f>
        <v>106050</v>
      </c>
      <c r="L13" s="43">
        <f>+K13/K12-1</f>
        <v>-0.11316825970246602</v>
      </c>
      <c r="M13" s="33"/>
      <c r="N13" s="33"/>
      <c r="O13" s="32"/>
    </row>
    <row r="14" spans="1:16" x14ac:dyDescent="0.25">
      <c r="B14" s="31"/>
      <c r="C14" s="33"/>
      <c r="D14" s="33"/>
      <c r="E14" s="33"/>
      <c r="F14" s="41">
        <v>2005</v>
      </c>
      <c r="G14" s="25">
        <v>127040</v>
      </c>
      <c r="H14" s="43">
        <f t="shared" ref="H14:J26" si="0">+G14/G13-1</f>
        <v>0.22459996144206662</v>
      </c>
      <c r="I14" s="25">
        <v>3006</v>
      </c>
      <c r="J14" s="43">
        <f t="shared" si="0"/>
        <v>0.3012987012987014</v>
      </c>
      <c r="K14" s="25">
        <f t="shared" ref="K14:K26" si="1">+I14+G14</f>
        <v>130046</v>
      </c>
      <c r="L14" s="43">
        <f t="shared" ref="L14" si="2">+K14/K13-1</f>
        <v>0.22627062706270618</v>
      </c>
      <c r="M14" s="33"/>
      <c r="N14" s="33"/>
      <c r="O14" s="32"/>
    </row>
    <row r="15" spans="1:16" x14ac:dyDescent="0.25">
      <c r="B15" s="31"/>
      <c r="C15" s="33"/>
      <c r="D15" s="33"/>
      <c r="E15" s="33"/>
      <c r="F15" s="41">
        <v>2006</v>
      </c>
      <c r="G15" s="25">
        <v>153857</v>
      </c>
      <c r="H15" s="43">
        <f t="shared" si="0"/>
        <v>0.21109099496221662</v>
      </c>
      <c r="I15" s="25">
        <v>7423</v>
      </c>
      <c r="J15" s="43">
        <f t="shared" si="0"/>
        <v>1.4693945442448437</v>
      </c>
      <c r="K15" s="25">
        <f t="shared" si="1"/>
        <v>161280</v>
      </c>
      <c r="L15" s="43">
        <f t="shared" ref="L15" si="3">+K15/K14-1</f>
        <v>0.24017655291204654</v>
      </c>
      <c r="M15" s="33"/>
      <c r="N15" s="33"/>
      <c r="O15" s="32"/>
    </row>
    <row r="16" spans="1:16" x14ac:dyDescent="0.25">
      <c r="B16" s="31"/>
      <c r="C16" s="33"/>
      <c r="D16" s="33"/>
      <c r="E16" s="33"/>
      <c r="F16" s="41">
        <v>2007</v>
      </c>
      <c r="G16" s="25">
        <v>162500</v>
      </c>
      <c r="H16" s="43">
        <f t="shared" si="0"/>
        <v>5.6175539624456539E-2</v>
      </c>
      <c r="I16" s="25">
        <v>11035</v>
      </c>
      <c r="J16" s="43">
        <f t="shared" si="0"/>
        <v>0.48659571601778251</v>
      </c>
      <c r="K16" s="25">
        <f t="shared" si="1"/>
        <v>173535</v>
      </c>
      <c r="L16" s="43">
        <f t="shared" ref="L16" si="4">+K16/K15-1</f>
        <v>7.5985863095238138E-2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200190</v>
      </c>
      <c r="H17" s="43">
        <f t="shared" si="0"/>
        <v>0.23193846153846165</v>
      </c>
      <c r="I17" s="25">
        <v>11744</v>
      </c>
      <c r="J17" s="43">
        <f t="shared" si="0"/>
        <v>6.4250113275940102E-2</v>
      </c>
      <c r="K17" s="25">
        <f t="shared" si="1"/>
        <v>211934</v>
      </c>
      <c r="L17" s="43">
        <f t="shared" ref="L17" si="5">+K17/K16-1</f>
        <v>0.22127524706831481</v>
      </c>
      <c r="M17" s="33"/>
      <c r="N17" s="33"/>
      <c r="O17" s="32"/>
    </row>
    <row r="18" spans="2:15" x14ac:dyDescent="0.25">
      <c r="B18" s="31"/>
      <c r="C18" s="33"/>
      <c r="D18" s="33"/>
      <c r="E18" s="33"/>
      <c r="F18" s="41">
        <v>2009</v>
      </c>
      <c r="G18" s="25">
        <v>205043</v>
      </c>
      <c r="H18" s="43">
        <f t="shared" si="0"/>
        <v>2.4241970128378032E-2</v>
      </c>
      <c r="I18" s="25">
        <v>9630</v>
      </c>
      <c r="J18" s="43">
        <f t="shared" si="0"/>
        <v>-0.18000681198910085</v>
      </c>
      <c r="K18" s="25">
        <f t="shared" si="1"/>
        <v>214673</v>
      </c>
      <c r="L18" s="43">
        <f t="shared" ref="L18" si="6">+K18/K17-1</f>
        <v>1.2923834778751919E-2</v>
      </c>
      <c r="M18" s="160" t="s">
        <v>15</v>
      </c>
      <c r="N18" s="161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223558</v>
      </c>
      <c r="H19" s="43">
        <f t="shared" si="0"/>
        <v>9.0298132586823288E-2</v>
      </c>
      <c r="I19" s="25">
        <v>8200</v>
      </c>
      <c r="J19" s="43">
        <f t="shared" si="0"/>
        <v>-0.14849428868120462</v>
      </c>
      <c r="K19" s="25">
        <f t="shared" si="1"/>
        <v>231758</v>
      </c>
      <c r="L19" s="43">
        <f t="shared" ref="L19" si="7">+K19/K18-1</f>
        <v>7.9586161277850564E-2</v>
      </c>
      <c r="M19" s="160"/>
      <c r="N19" s="161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239006</v>
      </c>
      <c r="H20" s="43">
        <f t="shared" si="0"/>
        <v>6.910063607654382E-2</v>
      </c>
      <c r="I20" s="25">
        <v>7303</v>
      </c>
      <c r="J20" s="43">
        <f t="shared" si="0"/>
        <v>-0.10939024390243901</v>
      </c>
      <c r="K20" s="25">
        <f t="shared" si="1"/>
        <v>246309</v>
      </c>
      <c r="L20" s="43">
        <f t="shared" ref="L20" si="8">+K20/K19-1</f>
        <v>6.2785319169133214E-2</v>
      </c>
      <c r="M20" s="160"/>
      <c r="N20" s="161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246146</v>
      </c>
      <c r="H21" s="43">
        <f t="shared" si="0"/>
        <v>2.9873727019405383E-2</v>
      </c>
      <c r="I21" s="25">
        <v>8868</v>
      </c>
      <c r="J21" s="43">
        <f t="shared" si="0"/>
        <v>0.21429549500205392</v>
      </c>
      <c r="K21" s="25">
        <f t="shared" si="1"/>
        <v>255014</v>
      </c>
      <c r="L21" s="43">
        <f t="shared" ref="L21" si="9">+K21/K20-1</f>
        <v>3.5341786130429709E-2</v>
      </c>
      <c r="M21" s="160"/>
      <c r="N21" s="161"/>
      <c r="O21" s="32"/>
    </row>
    <row r="22" spans="2:15" x14ac:dyDescent="0.25">
      <c r="B22" s="31"/>
      <c r="C22" s="33"/>
      <c r="D22" s="33"/>
      <c r="E22" s="33"/>
      <c r="F22" s="41">
        <v>2013</v>
      </c>
      <c r="G22" s="25">
        <v>263159</v>
      </c>
      <c r="H22" s="43">
        <f t="shared" si="0"/>
        <v>6.9117515620810366E-2</v>
      </c>
      <c r="I22" s="25">
        <v>9851</v>
      </c>
      <c r="J22" s="43">
        <f t="shared" si="0"/>
        <v>0.11084799278304014</v>
      </c>
      <c r="K22" s="25">
        <f t="shared" si="1"/>
        <v>273010</v>
      </c>
      <c r="L22" s="43">
        <f t="shared" ref="L22" si="10">+K22/K21-1</f>
        <v>7.0568674660999031E-2</v>
      </c>
      <c r="M22" s="160"/>
      <c r="N22" s="161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303861</v>
      </c>
      <c r="H23" s="43">
        <f t="shared" si="0"/>
        <v>0.15466695039880829</v>
      </c>
      <c r="I23" s="25">
        <v>13355</v>
      </c>
      <c r="J23" s="43">
        <f t="shared" si="0"/>
        <v>0.35569992894122415</v>
      </c>
      <c r="K23" s="25">
        <f t="shared" si="1"/>
        <v>317216</v>
      </c>
      <c r="L23" s="43">
        <f t="shared" ref="L23" si="11">+K23/K22-1</f>
        <v>0.16192080876158377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352648</v>
      </c>
      <c r="H24" s="43">
        <f t="shared" si="0"/>
        <v>0.16055696519132101</v>
      </c>
      <c r="I24" s="25">
        <v>14866</v>
      </c>
      <c r="J24" s="43">
        <f t="shared" si="0"/>
        <v>0.11314114563833777</v>
      </c>
      <c r="K24" s="25">
        <f t="shared" si="1"/>
        <v>367514</v>
      </c>
      <c r="L24" s="43">
        <f t="shared" ref="L24" si="12">+K24/K23-1</f>
        <v>0.15856072833652779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378470</v>
      </c>
      <c r="H25" s="43">
        <f t="shared" si="0"/>
        <v>7.3223157369388225E-2</v>
      </c>
      <c r="I25" s="25">
        <v>16152</v>
      </c>
      <c r="J25" s="43">
        <f t="shared" si="0"/>
        <v>8.6506121350733212E-2</v>
      </c>
      <c r="K25" s="25">
        <f t="shared" si="1"/>
        <v>394622</v>
      </c>
      <c r="L25" s="43">
        <f t="shared" ref="L25" si="13">+K25/K24-1</f>
        <v>7.3760455384012547E-2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394208</v>
      </c>
      <c r="H26" s="43">
        <f t="shared" si="0"/>
        <v>4.1583216635400433E-2</v>
      </c>
      <c r="I26" s="25">
        <v>21375</v>
      </c>
      <c r="J26" s="43">
        <f t="shared" si="0"/>
        <v>0.32336552748885583</v>
      </c>
      <c r="K26" s="25">
        <f t="shared" si="1"/>
        <v>415583</v>
      </c>
      <c r="L26" s="43">
        <f t="shared" ref="L26" si="14">+K26/K25-1</f>
        <v>5.3116653405030689E-2</v>
      </c>
      <c r="M26" s="45">
        <f>+(K26/K16)^(1/10)-1</f>
        <v>9.1257067373287981E-2</v>
      </c>
      <c r="N26" s="33"/>
      <c r="O26" s="32"/>
    </row>
    <row r="27" spans="2:15" x14ac:dyDescent="0.25">
      <c r="B27" s="31"/>
      <c r="C27" s="159" t="s">
        <v>16</v>
      </c>
      <c r="D27" s="159"/>
      <c r="E27" s="33"/>
      <c r="F27" s="149" t="s">
        <v>17</v>
      </c>
      <c r="G27" s="149"/>
      <c r="H27" s="149"/>
      <c r="I27" s="149"/>
      <c r="J27" s="149"/>
      <c r="K27" s="149"/>
      <c r="L27" s="149"/>
      <c r="M27" s="33"/>
      <c r="N27" s="33"/>
      <c r="O27" s="32"/>
    </row>
    <row r="28" spans="2:15" x14ac:dyDescent="0.25">
      <c r="B28" s="31"/>
      <c r="C28" s="159"/>
      <c r="D28" s="159"/>
      <c r="E28" s="33"/>
      <c r="F28" s="44">
        <v>2007</v>
      </c>
      <c r="G28" s="26">
        <f>+G16/K16</f>
        <v>0.93641052237300837</v>
      </c>
      <c r="H28" s="27"/>
      <c r="I28" s="26">
        <f>+I16/K16</f>
        <v>6.3589477626991672E-2</v>
      </c>
      <c r="J28" s="27"/>
      <c r="K28" s="26">
        <f>+I28+G28</f>
        <v>1</v>
      </c>
      <c r="L28" s="27"/>
      <c r="M28" s="33"/>
      <c r="N28" s="33"/>
      <c r="O28" s="32"/>
    </row>
    <row r="29" spans="2:15" x14ac:dyDescent="0.25">
      <c r="B29" s="31"/>
      <c r="C29" s="159"/>
      <c r="D29" s="159"/>
      <c r="E29" s="33"/>
      <c r="F29" s="44">
        <v>2012</v>
      </c>
      <c r="G29" s="26">
        <f>+G21/K21</f>
        <v>0.96522543860337084</v>
      </c>
      <c r="H29" s="27"/>
      <c r="I29" s="26">
        <f>+I21/K21</f>
        <v>3.4774561396629204E-2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59"/>
      <c r="D30" s="159"/>
      <c r="E30" s="33"/>
      <c r="F30" s="44">
        <v>2017</v>
      </c>
      <c r="G30" s="26">
        <f>+G26/K26</f>
        <v>0.94856623105372451</v>
      </c>
      <c r="H30" s="27"/>
      <c r="I30" s="26">
        <f>+I26/K26</f>
        <v>5.1433768946275472E-2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50" t="s">
        <v>18</v>
      </c>
      <c r="G31" s="150"/>
      <c r="H31" s="150"/>
      <c r="I31" s="150"/>
      <c r="J31" s="150"/>
      <c r="K31" s="150"/>
      <c r="L31" s="150"/>
      <c r="M31" s="33"/>
      <c r="N31" s="33"/>
      <c r="O31" s="32"/>
    </row>
    <row r="32" spans="2:15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</row>
    <row r="35" spans="2:15" x14ac:dyDescent="0.25">
      <c r="B35" s="40" t="s">
        <v>153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ht="15" customHeight="1" x14ac:dyDescent="0.25">
      <c r="B36" s="31"/>
      <c r="C36" s="147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Lima Metropolitana Y Callao con 52,405 arribos en esta región (equivalente al 23.9% de este total), Lambayeque con 35,075 arribos (16.0%)  y Cajamarca con 32,367 arribos (14.8 %). En tanto  Alemania es el principal lugar de procedencia de los huespedes del exterior con 3,839  arribos (equivalente al 18.0 % de los arribos del exterior), le sigue Estados Unidos (Usa)  con  3,103  arribos (14.5 %) y Francia con 2,702 (12.6 %) entre las principales.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32"/>
    </row>
    <row r="37" spans="2:15" x14ac:dyDescent="0.25">
      <c r="B37" s="31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32"/>
    </row>
    <row r="38" spans="2:15" x14ac:dyDescent="0.25">
      <c r="B38" s="31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D40" s="144" t="s">
        <v>35</v>
      </c>
      <c r="E40" s="144"/>
      <c r="F40" s="144"/>
      <c r="G40" s="144"/>
      <c r="H40" s="144"/>
      <c r="I40" s="33"/>
      <c r="J40" s="154" t="s">
        <v>62</v>
      </c>
      <c r="K40" s="154"/>
      <c r="L40" s="154"/>
      <c r="M40" s="154"/>
      <c r="N40" s="33"/>
      <c r="O40" s="32"/>
    </row>
    <row r="41" spans="2:15" x14ac:dyDescent="0.25">
      <c r="B41" s="31"/>
      <c r="D41" s="144"/>
      <c r="E41" s="144"/>
      <c r="F41" s="144"/>
      <c r="G41" s="144"/>
      <c r="H41" s="144"/>
      <c r="I41" s="33"/>
      <c r="J41" s="154"/>
      <c r="K41" s="154"/>
      <c r="L41" s="154"/>
      <c r="M41" s="154"/>
      <c r="N41" s="33"/>
      <c r="O41" s="32"/>
    </row>
    <row r="42" spans="2:15" x14ac:dyDescent="0.25">
      <c r="B42" s="31"/>
      <c r="D42" s="20" t="s">
        <v>7</v>
      </c>
      <c r="E42" s="20" t="s">
        <v>19</v>
      </c>
      <c r="F42" s="20" t="s">
        <v>20</v>
      </c>
      <c r="G42" s="20" t="s">
        <v>21</v>
      </c>
      <c r="H42" s="20" t="s">
        <v>39</v>
      </c>
      <c r="I42" s="33"/>
      <c r="J42" s="20" t="s">
        <v>22</v>
      </c>
      <c r="K42" s="20" t="s">
        <v>19</v>
      </c>
      <c r="L42" s="20" t="s">
        <v>21</v>
      </c>
      <c r="M42" s="20" t="s">
        <v>39</v>
      </c>
      <c r="N42" s="33"/>
      <c r="O42" s="32"/>
    </row>
    <row r="43" spans="2:15" x14ac:dyDescent="0.25">
      <c r="B43" s="31"/>
      <c r="D43" s="22" t="s">
        <v>33</v>
      </c>
      <c r="E43" s="47">
        <v>52405</v>
      </c>
      <c r="F43" s="50">
        <f t="shared" ref="F43:F51" si="15">+E43/E$51</f>
        <v>0.23890061497362772</v>
      </c>
      <c r="G43" s="50">
        <f t="shared" ref="G43:G50" si="16">+E43/E$54</f>
        <v>0.13293743404497119</v>
      </c>
      <c r="H43" s="52">
        <v>1.6258333333333335</v>
      </c>
      <c r="I43" s="33"/>
      <c r="J43" s="22" t="s">
        <v>26</v>
      </c>
      <c r="K43" s="47">
        <v>3839</v>
      </c>
      <c r="L43" s="50">
        <f t="shared" ref="L43:L54" si="17">+K43/K$54</f>
        <v>0.17960233918128654</v>
      </c>
      <c r="M43" s="52">
        <v>1.8591666666666669</v>
      </c>
      <c r="N43" s="33"/>
      <c r="O43" s="32"/>
    </row>
    <row r="44" spans="2:15" x14ac:dyDescent="0.25">
      <c r="B44" s="31"/>
      <c r="D44" s="22" t="s">
        <v>23</v>
      </c>
      <c r="E44" s="47">
        <v>35075</v>
      </c>
      <c r="F44" s="50">
        <f t="shared" si="15"/>
        <v>0.15989770194065436</v>
      </c>
      <c r="G44" s="50">
        <f t="shared" si="16"/>
        <v>8.8975870606380389E-2</v>
      </c>
      <c r="H44" s="52">
        <v>1.2658333333333334</v>
      </c>
      <c r="I44" s="33"/>
      <c r="J44" s="22" t="s">
        <v>41</v>
      </c>
      <c r="K44" s="47">
        <v>3103</v>
      </c>
      <c r="L44" s="50">
        <f t="shared" si="17"/>
        <v>0.14516959064327487</v>
      </c>
      <c r="M44" s="52">
        <v>1.7074999999999998</v>
      </c>
      <c r="N44" s="33"/>
      <c r="O44" s="32"/>
    </row>
    <row r="45" spans="2:15" x14ac:dyDescent="0.25">
      <c r="B45" s="31"/>
      <c r="D45" s="22" t="s">
        <v>25</v>
      </c>
      <c r="E45" s="47">
        <v>32367</v>
      </c>
      <c r="F45" s="50">
        <f t="shared" si="15"/>
        <v>0.14755264201605586</v>
      </c>
      <c r="G45" s="50">
        <f t="shared" si="16"/>
        <v>8.2106400681873526E-2</v>
      </c>
      <c r="H45" s="52">
        <v>1.2299999999999998</v>
      </c>
      <c r="I45" s="33"/>
      <c r="J45" s="22" t="s">
        <v>24</v>
      </c>
      <c r="K45" s="47">
        <v>2702</v>
      </c>
      <c r="L45" s="50">
        <f t="shared" si="17"/>
        <v>0.12640935672514619</v>
      </c>
      <c r="M45" s="52">
        <v>1.9950000000000001</v>
      </c>
      <c r="N45" s="33"/>
      <c r="O45" s="32"/>
    </row>
    <row r="46" spans="2:15" x14ac:dyDescent="0.25">
      <c r="B46" s="31"/>
      <c r="D46" s="22" t="s">
        <v>34</v>
      </c>
      <c r="E46" s="47">
        <v>28692</v>
      </c>
      <c r="F46" s="50">
        <f t="shared" si="15"/>
        <v>0.13079928336653612</v>
      </c>
      <c r="G46" s="50">
        <f t="shared" si="16"/>
        <v>7.278391103173959E-2</v>
      </c>
      <c r="H46" s="52">
        <v>1.3108333333333333</v>
      </c>
      <c r="I46" s="33"/>
      <c r="J46" s="22" t="s">
        <v>42</v>
      </c>
      <c r="K46" s="47">
        <v>2304</v>
      </c>
      <c r="L46" s="50">
        <f t="shared" si="17"/>
        <v>0.10778947368421053</v>
      </c>
      <c r="M46" s="52">
        <v>1.7208333333333334</v>
      </c>
      <c r="N46" s="33"/>
      <c r="O46" s="32"/>
    </row>
    <row r="47" spans="2:15" x14ac:dyDescent="0.25">
      <c r="B47" s="31"/>
      <c r="D47" s="22" t="s">
        <v>4</v>
      </c>
      <c r="E47" s="47">
        <v>20874</v>
      </c>
      <c r="F47" s="50">
        <f t="shared" si="15"/>
        <v>9.5159077129272102E-2</v>
      </c>
      <c r="G47" s="50">
        <f t="shared" si="16"/>
        <v>5.2951741212760778E-2</v>
      </c>
      <c r="H47" s="52">
        <v>1.2874999999999999</v>
      </c>
      <c r="I47" s="33"/>
      <c r="J47" s="22" t="s">
        <v>31</v>
      </c>
      <c r="K47" s="47">
        <v>1284</v>
      </c>
      <c r="L47" s="50">
        <f t="shared" si="17"/>
        <v>6.0070175438596489E-2</v>
      </c>
      <c r="M47" s="52">
        <v>1.4791666666666667</v>
      </c>
      <c r="N47" s="33"/>
      <c r="O47" s="32"/>
    </row>
    <row r="48" spans="2:15" x14ac:dyDescent="0.25">
      <c r="B48" s="31"/>
      <c r="D48" s="22" t="s">
        <v>28</v>
      </c>
      <c r="E48" s="47">
        <v>12884</v>
      </c>
      <c r="F48" s="50">
        <f t="shared" si="15"/>
        <v>5.8734768119840082E-2</v>
      </c>
      <c r="G48" s="50">
        <f t="shared" si="16"/>
        <v>3.2683253510836917E-2</v>
      </c>
      <c r="H48" s="52">
        <v>1.3191666666666666</v>
      </c>
      <c r="I48" s="33"/>
      <c r="J48" s="22" t="s">
        <v>43</v>
      </c>
      <c r="K48" s="47">
        <v>1171</v>
      </c>
      <c r="L48" s="50">
        <f t="shared" si="17"/>
        <v>5.478362573099415E-2</v>
      </c>
      <c r="M48" s="52">
        <v>1.9716666666666667</v>
      </c>
      <c r="N48" s="33"/>
      <c r="O48" s="32"/>
    </row>
    <row r="49" spans="2:15" x14ac:dyDescent="0.25">
      <c r="B49" s="31"/>
      <c r="D49" s="22" t="s">
        <v>29</v>
      </c>
      <c r="E49" s="47">
        <v>9418</v>
      </c>
      <c r="F49" s="50">
        <f t="shared" si="15"/>
        <v>4.2934185513245411E-2</v>
      </c>
      <c r="G49" s="50">
        <f t="shared" si="16"/>
        <v>2.389094082311876E-2</v>
      </c>
      <c r="H49" s="52">
        <v>1.4316666666666669</v>
      </c>
      <c r="I49" s="33"/>
      <c r="J49" s="22" t="s">
        <v>44</v>
      </c>
      <c r="K49" s="47">
        <v>1087</v>
      </c>
      <c r="L49" s="50">
        <f>+K49/K$54</f>
        <v>5.0853801169590644E-2</v>
      </c>
      <c r="M49" s="52">
        <v>1.8850000000000005</v>
      </c>
      <c r="N49" s="33"/>
      <c r="O49" s="32"/>
    </row>
    <row r="50" spans="2:15" x14ac:dyDescent="0.25">
      <c r="B50" s="31"/>
      <c r="D50" s="22" t="s">
        <v>6</v>
      </c>
      <c r="E50" s="47">
        <f>27639+5</f>
        <v>27644</v>
      </c>
      <c r="F50" s="50">
        <f t="shared" si="15"/>
        <v>0.12602172694076832</v>
      </c>
      <c r="G50" s="50">
        <f t="shared" si="16"/>
        <v>7.0125416024027928E-2</v>
      </c>
      <c r="H50" s="52">
        <v>1.5182620320855613</v>
      </c>
      <c r="I50" s="33"/>
      <c r="J50" s="22" t="s">
        <v>30</v>
      </c>
      <c r="K50" s="47">
        <v>734</v>
      </c>
      <c r="L50" s="50">
        <f>+K50/K$54</f>
        <v>3.4339181286549711E-2</v>
      </c>
      <c r="M50" s="52">
        <v>1.9866666666666666</v>
      </c>
      <c r="N50" s="33"/>
      <c r="O50" s="32"/>
    </row>
    <row r="51" spans="2:15" x14ac:dyDescent="0.25">
      <c r="B51" s="31"/>
      <c r="D51" s="48" t="s">
        <v>36</v>
      </c>
      <c r="E51" s="49">
        <f>SUM(E43:E50)</f>
        <v>219359</v>
      </c>
      <c r="F51" s="51">
        <f t="shared" si="15"/>
        <v>1</v>
      </c>
      <c r="G51" s="50"/>
      <c r="I51" s="33"/>
      <c r="J51" s="22" t="s">
        <v>27</v>
      </c>
      <c r="K51" s="47">
        <v>646</v>
      </c>
      <c r="L51" s="50">
        <f t="shared" si="17"/>
        <v>3.0222222222222223E-2</v>
      </c>
      <c r="M51" s="52">
        <v>1.6275000000000002</v>
      </c>
      <c r="N51" s="33"/>
      <c r="O51" s="32"/>
    </row>
    <row r="52" spans="2:15" x14ac:dyDescent="0.25">
      <c r="B52" s="31"/>
      <c r="D52" s="53" t="s">
        <v>37</v>
      </c>
      <c r="E52" s="39"/>
      <c r="F52" s="22"/>
      <c r="G52" s="50"/>
      <c r="I52" s="33"/>
      <c r="J52" s="22" t="s">
        <v>45</v>
      </c>
      <c r="K52" s="47">
        <v>608</v>
      </c>
      <c r="L52" s="50">
        <f t="shared" si="17"/>
        <v>2.8444444444444446E-2</v>
      </c>
      <c r="M52" s="52">
        <v>1.9390000000000005</v>
      </c>
      <c r="N52" s="33"/>
      <c r="O52" s="32"/>
    </row>
    <row r="53" spans="2:15" x14ac:dyDescent="0.25">
      <c r="B53" s="31"/>
      <c r="D53" s="22" t="s">
        <v>2</v>
      </c>
      <c r="E53" s="47">
        <v>174849</v>
      </c>
      <c r="F53" s="22"/>
      <c r="G53" s="50">
        <f>+E53/E$54</f>
        <v>0.44354503206429091</v>
      </c>
      <c r="I53" s="33"/>
      <c r="J53" s="22" t="s">
        <v>6</v>
      </c>
      <c r="K53" s="47">
        <f>3860+37</f>
        <v>3897</v>
      </c>
      <c r="L53" s="50">
        <f t="shared" si="17"/>
        <v>0.18231578947368421</v>
      </c>
      <c r="M53" s="52">
        <v>1.7748480223480225</v>
      </c>
      <c r="N53" s="33"/>
      <c r="O53" s="32"/>
    </row>
    <row r="54" spans="2:15" x14ac:dyDescent="0.25">
      <c r="B54" s="31"/>
      <c r="D54" s="48" t="s">
        <v>14</v>
      </c>
      <c r="E54" s="49">
        <f>+E53+E51</f>
        <v>394208</v>
      </c>
      <c r="F54" s="48"/>
      <c r="G54" s="51">
        <f>+E54/E$54</f>
        <v>1</v>
      </c>
      <c r="H54" s="52">
        <v>1.1616666666666666</v>
      </c>
      <c r="I54" s="33"/>
      <c r="J54" s="48" t="s">
        <v>14</v>
      </c>
      <c r="K54" s="49">
        <f>SUM(K43:K53)</f>
        <v>21375</v>
      </c>
      <c r="L54" s="51">
        <f t="shared" si="17"/>
        <v>1</v>
      </c>
      <c r="M54" s="48"/>
      <c r="N54" s="33"/>
      <c r="O54" s="32"/>
    </row>
    <row r="55" spans="2:15" x14ac:dyDescent="0.25">
      <c r="B55" s="31"/>
      <c r="D55" s="53" t="s">
        <v>38</v>
      </c>
      <c r="E55" s="33"/>
      <c r="F55" s="33"/>
      <c r="G55" s="33"/>
      <c r="I55" s="33"/>
      <c r="J55" s="33"/>
      <c r="K55" s="33"/>
      <c r="L55" s="33"/>
      <c r="M55" s="33"/>
      <c r="N55" s="33"/>
      <c r="O55" s="32"/>
    </row>
    <row r="56" spans="2:15" x14ac:dyDescent="0.25">
      <c r="B56" s="31"/>
      <c r="C56" s="33"/>
      <c r="D56" s="146" t="s">
        <v>40</v>
      </c>
      <c r="E56" s="146"/>
      <c r="F56" s="146"/>
      <c r="G56" s="146"/>
      <c r="H56" s="146"/>
      <c r="I56" s="146"/>
      <c r="J56" s="146"/>
      <c r="K56" s="146"/>
      <c r="L56" s="146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60" spans="2:15" x14ac:dyDescent="0.25">
      <c r="B60" s="40" t="s">
        <v>81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80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E62" s="144" t="s">
        <v>76</v>
      </c>
      <c r="F62" s="144"/>
      <c r="G62" s="144"/>
      <c r="H62" s="144"/>
      <c r="I62" s="144"/>
      <c r="J62" s="144"/>
      <c r="K62" s="144"/>
      <c r="N62" s="33"/>
      <c r="O62" s="32"/>
    </row>
    <row r="63" spans="2:15" x14ac:dyDescent="0.25">
      <c r="B63" s="31"/>
      <c r="E63" s="20" t="s">
        <v>77</v>
      </c>
      <c r="F63" s="20" t="s">
        <v>68</v>
      </c>
      <c r="G63" s="20" t="s">
        <v>71</v>
      </c>
      <c r="H63" s="20" t="s">
        <v>69</v>
      </c>
      <c r="I63" s="20" t="s">
        <v>71</v>
      </c>
      <c r="J63" s="71" t="s">
        <v>70</v>
      </c>
      <c r="K63" s="20" t="s">
        <v>71</v>
      </c>
      <c r="N63" s="33"/>
      <c r="O63" s="32"/>
    </row>
    <row r="64" spans="2:15" x14ac:dyDescent="0.25">
      <c r="B64" s="31"/>
      <c r="E64" s="77" t="s">
        <v>75</v>
      </c>
      <c r="F64" s="72">
        <f>SUM(F65:F70)</f>
        <v>85</v>
      </c>
      <c r="G64" s="78">
        <f>+F64/F72</f>
        <v>0.28523489932885904</v>
      </c>
      <c r="H64" s="72">
        <f>SUM(H65:H70)</f>
        <v>1599</v>
      </c>
      <c r="I64" s="78">
        <f>+H64/H71</f>
        <v>0.71415810629745424</v>
      </c>
      <c r="J64" s="72">
        <f>SUM(J65:J70)</f>
        <v>2615</v>
      </c>
      <c r="K64" s="78">
        <f>+J64/J71</f>
        <v>0.77206967818128136</v>
      </c>
      <c r="N64" s="33"/>
      <c r="O64" s="32"/>
    </row>
    <row r="65" spans="2:15" x14ac:dyDescent="0.25">
      <c r="B65" s="31"/>
      <c r="E65" s="22" t="s">
        <v>63</v>
      </c>
      <c r="F65" s="47">
        <v>13</v>
      </c>
      <c r="G65" s="74">
        <f t="shared" ref="G65:G70" si="18">+F65/F$64</f>
        <v>0.15294117647058825</v>
      </c>
      <c r="H65" s="47">
        <v>218</v>
      </c>
      <c r="I65" s="74">
        <f t="shared" ref="I65:I70" si="19">+H65/H$64</f>
        <v>0.13633520950594122</v>
      </c>
      <c r="J65" s="47">
        <v>288</v>
      </c>
      <c r="K65" s="74">
        <f t="shared" ref="K65:K70" si="20">+J65/J$64</f>
        <v>0.1101338432122371</v>
      </c>
      <c r="N65" s="33"/>
      <c r="O65" s="32"/>
    </row>
    <row r="66" spans="2:15" x14ac:dyDescent="0.25">
      <c r="B66" s="31"/>
      <c r="E66" s="22" t="s">
        <v>64</v>
      </c>
      <c r="F66" s="47">
        <v>58</v>
      </c>
      <c r="G66" s="69">
        <f t="shared" si="18"/>
        <v>0.68235294117647061</v>
      </c>
      <c r="H66" s="47">
        <v>1074</v>
      </c>
      <c r="I66" s="69">
        <f t="shared" si="19"/>
        <v>0.67166979362101309</v>
      </c>
      <c r="J66" s="47">
        <v>1731</v>
      </c>
      <c r="K66" s="69">
        <f t="shared" si="20"/>
        <v>0.66195028680688339</v>
      </c>
      <c r="M66" s="21"/>
      <c r="N66" s="33"/>
      <c r="O66" s="32"/>
    </row>
    <row r="67" spans="2:15" x14ac:dyDescent="0.25">
      <c r="B67" s="31"/>
      <c r="E67" s="22" t="s">
        <v>65</v>
      </c>
      <c r="F67" s="47">
        <v>14</v>
      </c>
      <c r="G67" s="69">
        <f t="shared" si="18"/>
        <v>0.16470588235294117</v>
      </c>
      <c r="H67" s="47">
        <v>307</v>
      </c>
      <c r="I67" s="69">
        <f t="shared" si="19"/>
        <v>0.19199499687304566</v>
      </c>
      <c r="J67" s="47">
        <v>596</v>
      </c>
      <c r="K67" s="69">
        <f t="shared" si="20"/>
        <v>0.22791586998087954</v>
      </c>
      <c r="N67" s="33"/>
      <c r="O67" s="32"/>
    </row>
    <row r="68" spans="2:15" x14ac:dyDescent="0.25">
      <c r="B68" s="31"/>
      <c r="E68" s="22" t="s">
        <v>66</v>
      </c>
      <c r="F68" s="47">
        <v>0</v>
      </c>
      <c r="G68" s="69">
        <f t="shared" si="18"/>
        <v>0</v>
      </c>
      <c r="H68" s="47">
        <v>0</v>
      </c>
      <c r="I68" s="69">
        <f t="shared" si="19"/>
        <v>0</v>
      </c>
      <c r="J68" s="47">
        <v>0</v>
      </c>
      <c r="K68" s="69">
        <f t="shared" si="20"/>
        <v>0</v>
      </c>
      <c r="N68" s="33"/>
      <c r="O68" s="32"/>
    </row>
    <row r="69" spans="2:15" x14ac:dyDescent="0.25">
      <c r="B69" s="31"/>
      <c r="E69" s="22" t="s">
        <v>67</v>
      </c>
      <c r="F69" s="47">
        <v>0</v>
      </c>
      <c r="G69" s="69">
        <f t="shared" si="18"/>
        <v>0</v>
      </c>
      <c r="H69" s="47">
        <v>0</v>
      </c>
      <c r="I69" s="69">
        <f t="shared" si="19"/>
        <v>0</v>
      </c>
      <c r="J69" s="47">
        <v>0</v>
      </c>
      <c r="K69" s="69">
        <f t="shared" si="20"/>
        <v>0</v>
      </c>
      <c r="N69" s="33"/>
      <c r="O69" s="32"/>
    </row>
    <row r="70" spans="2:15" x14ac:dyDescent="0.25">
      <c r="B70" s="31"/>
      <c r="E70" s="22" t="s">
        <v>78</v>
      </c>
      <c r="F70" s="47">
        <v>0</v>
      </c>
      <c r="G70" s="69">
        <f t="shared" si="18"/>
        <v>0</v>
      </c>
      <c r="H70" s="47">
        <v>0</v>
      </c>
      <c r="I70" s="69">
        <f t="shared" si="19"/>
        <v>0</v>
      </c>
      <c r="J70" s="47">
        <v>0</v>
      </c>
      <c r="K70" s="69">
        <f t="shared" si="20"/>
        <v>0</v>
      </c>
      <c r="N70" s="33"/>
      <c r="O70" s="32"/>
    </row>
    <row r="71" spans="2:15" ht="15.75" thickBot="1" x14ac:dyDescent="0.3">
      <c r="B71" s="31"/>
      <c r="E71" s="75" t="s">
        <v>73</v>
      </c>
      <c r="F71" s="76">
        <v>213</v>
      </c>
      <c r="G71" s="79">
        <f>+F71/F72</f>
        <v>0.71476510067114096</v>
      </c>
      <c r="H71" s="76">
        <v>2239</v>
      </c>
      <c r="I71" s="79">
        <f>+H71/H72</f>
        <v>0.58337675872850447</v>
      </c>
      <c r="J71" s="76">
        <v>3387</v>
      </c>
      <c r="K71" s="79">
        <f>+J71/J72</f>
        <v>0.56431189603465515</v>
      </c>
      <c r="N71" s="33"/>
      <c r="O71" s="32"/>
    </row>
    <row r="72" spans="2:15" ht="15.75" thickTop="1" x14ac:dyDescent="0.25">
      <c r="B72" s="31"/>
      <c r="E72" s="77" t="s">
        <v>74</v>
      </c>
      <c r="F72" s="72">
        <f>+F71+F64</f>
        <v>298</v>
      </c>
      <c r="G72" s="73"/>
      <c r="H72" s="72">
        <f>+H71+H64</f>
        <v>3838</v>
      </c>
      <c r="I72" s="73"/>
      <c r="J72" s="72">
        <f>+J71+J64</f>
        <v>6002</v>
      </c>
      <c r="K72" s="73"/>
      <c r="N72" s="33"/>
      <c r="O72" s="32"/>
    </row>
    <row r="73" spans="2:15" x14ac:dyDescent="0.25">
      <c r="B73" s="31"/>
      <c r="E73" s="145" t="s">
        <v>80</v>
      </c>
      <c r="F73" s="145"/>
      <c r="G73" s="145"/>
      <c r="H73" s="145"/>
      <c r="I73" s="145"/>
      <c r="J73" s="145"/>
      <c r="K73" s="145"/>
      <c r="N73" s="33"/>
      <c r="O73" s="32"/>
    </row>
    <row r="74" spans="2:15" x14ac:dyDescent="0.25">
      <c r="B74" s="31"/>
      <c r="E74" s="145"/>
      <c r="F74" s="145"/>
      <c r="G74" s="145"/>
      <c r="H74" s="145"/>
      <c r="I74" s="145"/>
      <c r="J74" s="145"/>
      <c r="K74" s="145"/>
      <c r="N74" s="33"/>
      <c r="O74" s="32"/>
    </row>
    <row r="75" spans="2:15" x14ac:dyDescent="0.25">
      <c r="B75" s="31"/>
      <c r="E75" s="83" t="s">
        <v>79</v>
      </c>
      <c r="F75" s="53"/>
      <c r="G75" s="53"/>
      <c r="H75" s="53"/>
      <c r="I75" s="53"/>
      <c r="J75" s="53"/>
      <c r="N75" s="33"/>
      <c r="O75" s="32"/>
    </row>
    <row r="76" spans="2:15" x14ac:dyDescent="0.25">
      <c r="B76" s="31"/>
      <c r="E76" s="81" t="s">
        <v>72</v>
      </c>
      <c r="F76" s="81"/>
      <c r="G76" s="81"/>
      <c r="H76" s="81"/>
      <c r="I76" s="81"/>
      <c r="J76" s="81"/>
      <c r="K76" s="82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81" spans="10:10" x14ac:dyDescent="0.25">
      <c r="J81" s="70"/>
    </row>
  </sheetData>
  <mergeCells count="13">
    <mergeCell ref="E73:K74"/>
    <mergeCell ref="E62:K62"/>
    <mergeCell ref="B1:O2"/>
    <mergeCell ref="D40:H41"/>
    <mergeCell ref="D56:L56"/>
    <mergeCell ref="J40:M41"/>
    <mergeCell ref="F10:L10"/>
    <mergeCell ref="C27:D30"/>
    <mergeCell ref="F27:L27"/>
    <mergeCell ref="F31:L31"/>
    <mergeCell ref="C7:N8"/>
    <mergeCell ref="C36:N38"/>
    <mergeCell ref="M18:N22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215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3" width="11.7109375" style="6" customWidth="1"/>
    <col min="4" max="4" width="11.85546875" style="6" customWidth="1"/>
    <col min="5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63" t="s">
        <v>148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2:15" ht="15" customHeight="1" x14ac:dyDescent="0.25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2:15" x14ac:dyDescent="0.25">
      <c r="B3" s="8" t="str">
        <f>+B6</f>
        <v>1. Arribo de visitantes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</row>
    <row r="4" spans="2:15" x14ac:dyDescent="0.25">
      <c r="B4" s="8" t="str">
        <f>+B35</f>
        <v>2. Arribo de visitantes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40" t="s">
        <v>152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x14ac:dyDescent="0.25">
      <c r="B7" s="31"/>
      <c r="C7" s="147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311,100.0 arribos de turistas nacionales y extranjeros, mientras que el 2017 los  arribos de turistas extranjeros y nacionales sumaron 619,990.0, representando un  crecimiento promedio anual de 7.1%   en el periodo 2006 – 2016.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32"/>
    </row>
    <row r="8" spans="2:15" x14ac:dyDescent="0.25">
      <c r="B8" s="31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32"/>
    </row>
    <row r="9" spans="2:15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15" x14ac:dyDescent="0.25">
      <c r="B10" s="31"/>
      <c r="C10" s="33"/>
      <c r="D10" s="33"/>
      <c r="E10" s="33"/>
      <c r="F10" s="148" t="s">
        <v>110</v>
      </c>
      <c r="G10" s="148"/>
      <c r="H10" s="148"/>
      <c r="I10" s="148"/>
      <c r="J10" s="148"/>
      <c r="K10" s="148"/>
      <c r="L10" s="148"/>
      <c r="M10" s="33"/>
      <c r="N10" s="33"/>
      <c r="O10" s="32"/>
    </row>
    <row r="11" spans="2:15" x14ac:dyDescent="0.25">
      <c r="B11" s="31"/>
      <c r="C11" s="33"/>
      <c r="D11" s="33"/>
      <c r="E11" s="33"/>
      <c r="F11" s="18" t="s">
        <v>10</v>
      </c>
      <c r="G11" s="19" t="s">
        <v>11</v>
      </c>
      <c r="H11" s="18" t="s">
        <v>12</v>
      </c>
      <c r="I11" s="19" t="s">
        <v>13</v>
      </c>
      <c r="J11" s="18" t="s">
        <v>12</v>
      </c>
      <c r="K11" s="18" t="s">
        <v>14</v>
      </c>
      <c r="L11" s="18" t="s">
        <v>12</v>
      </c>
      <c r="M11" s="33"/>
      <c r="N11" s="33"/>
      <c r="O11" s="32"/>
    </row>
    <row r="12" spans="2:15" ht="15" customHeight="1" x14ac:dyDescent="0.25">
      <c r="B12" s="31"/>
      <c r="C12" s="33"/>
      <c r="D12" s="33"/>
      <c r="E12" s="33"/>
      <c r="F12" s="41">
        <v>2003</v>
      </c>
      <c r="G12" s="25">
        <v>161121</v>
      </c>
      <c r="H12" s="42"/>
      <c r="I12" s="25">
        <v>34798</v>
      </c>
      <c r="J12" s="42"/>
      <c r="K12" s="25">
        <f>+I12+G12</f>
        <v>195919</v>
      </c>
      <c r="L12" s="42"/>
      <c r="M12" s="33"/>
      <c r="N12" s="33"/>
      <c r="O12" s="32"/>
    </row>
    <row r="13" spans="2:15" x14ac:dyDescent="0.25">
      <c r="B13" s="31"/>
      <c r="C13" s="33"/>
      <c r="D13" s="33"/>
      <c r="E13" s="33"/>
      <c r="F13" s="41">
        <v>2004</v>
      </c>
      <c r="G13" s="25">
        <v>167970</v>
      </c>
      <c r="H13" s="43">
        <f>+G13/G12-1</f>
        <v>4.2508425344927048E-2</v>
      </c>
      <c r="I13" s="25">
        <v>43734</v>
      </c>
      <c r="J13" s="43">
        <f>+I13/I12-1</f>
        <v>0.25679636760733371</v>
      </c>
      <c r="K13" s="25">
        <f>+I13+G13</f>
        <v>211704</v>
      </c>
      <c r="L13" s="43">
        <f>+K13/K12-1</f>
        <v>8.0569010662569829E-2</v>
      </c>
      <c r="M13" s="33"/>
      <c r="N13" s="33"/>
      <c r="O13" s="32"/>
    </row>
    <row r="14" spans="2:15" x14ac:dyDescent="0.25">
      <c r="B14" s="31"/>
      <c r="C14" s="33"/>
      <c r="D14" s="33"/>
      <c r="E14" s="33"/>
      <c r="F14" s="41">
        <v>2005</v>
      </c>
      <c r="G14" s="25">
        <v>181972</v>
      </c>
      <c r="H14" s="43">
        <f t="shared" ref="H14:J26" si="0">+G14/G13-1</f>
        <v>8.3360123831636601E-2</v>
      </c>
      <c r="I14" s="25">
        <v>50530</v>
      </c>
      <c r="J14" s="43">
        <f t="shared" si="0"/>
        <v>0.15539397265285593</v>
      </c>
      <c r="K14" s="25">
        <f t="shared" ref="K14:K26" si="1">+I14+G14</f>
        <v>232502</v>
      </c>
      <c r="L14" s="43">
        <f t="shared" ref="L14:L26" si="2">+K14/K13-1</f>
        <v>9.8240940180629455E-2</v>
      </c>
      <c r="M14" s="33"/>
      <c r="N14" s="33"/>
      <c r="O14" s="32"/>
    </row>
    <row r="15" spans="2:15" x14ac:dyDescent="0.25">
      <c r="B15" s="31"/>
      <c r="C15" s="33"/>
      <c r="D15" s="33"/>
      <c r="E15" s="33"/>
      <c r="F15" s="41">
        <v>2006</v>
      </c>
      <c r="G15" s="25">
        <v>293709</v>
      </c>
      <c r="H15" s="43">
        <f t="shared" si="0"/>
        <v>0.61403402721297784</v>
      </c>
      <c r="I15" s="25">
        <v>60144</v>
      </c>
      <c r="J15" s="43">
        <f t="shared" si="0"/>
        <v>0.19026320997427271</v>
      </c>
      <c r="K15" s="25">
        <f t="shared" si="1"/>
        <v>353853</v>
      </c>
      <c r="L15" s="43">
        <f t="shared" si="2"/>
        <v>0.5219352951802565</v>
      </c>
      <c r="M15" s="33"/>
      <c r="N15" s="33"/>
      <c r="O15" s="32"/>
    </row>
    <row r="16" spans="2:15" x14ac:dyDescent="0.25">
      <c r="B16" s="31"/>
      <c r="C16" s="33"/>
      <c r="D16" s="33"/>
      <c r="E16" s="33"/>
      <c r="F16" s="41">
        <v>2007</v>
      </c>
      <c r="G16" s="25">
        <v>230090</v>
      </c>
      <c r="H16" s="43">
        <f t="shared" si="0"/>
        <v>-0.21660555175360641</v>
      </c>
      <c r="I16" s="25">
        <v>81010</v>
      </c>
      <c r="J16" s="43">
        <f t="shared" si="0"/>
        <v>0.3469340250066506</v>
      </c>
      <c r="K16" s="25">
        <f t="shared" si="1"/>
        <v>311100</v>
      </c>
      <c r="L16" s="43">
        <f t="shared" si="2"/>
        <v>-0.12082135802155136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289526</v>
      </c>
      <c r="H17" s="43">
        <f t="shared" si="0"/>
        <v>0.25831631100873564</v>
      </c>
      <c r="I17" s="25">
        <v>95100</v>
      </c>
      <c r="J17" s="43">
        <f t="shared" si="0"/>
        <v>0.17392914455005548</v>
      </c>
      <c r="K17" s="25">
        <f t="shared" si="1"/>
        <v>384626</v>
      </c>
      <c r="L17" s="43">
        <f t="shared" si="2"/>
        <v>0.23634201221472195</v>
      </c>
      <c r="M17" s="33"/>
      <c r="N17" s="33"/>
      <c r="O17" s="32"/>
    </row>
    <row r="18" spans="2:15" x14ac:dyDescent="0.25">
      <c r="B18" s="31"/>
      <c r="C18" s="33"/>
      <c r="D18" s="33"/>
      <c r="E18" s="33"/>
      <c r="F18" s="41">
        <v>2009</v>
      </c>
      <c r="G18" s="25">
        <v>279364</v>
      </c>
      <c r="H18" s="43">
        <f t="shared" si="0"/>
        <v>-3.5098747608159564E-2</v>
      </c>
      <c r="I18" s="25">
        <v>85286</v>
      </c>
      <c r="J18" s="43">
        <f t="shared" si="0"/>
        <v>-0.10319663512092536</v>
      </c>
      <c r="K18" s="25">
        <f t="shared" si="1"/>
        <v>364650</v>
      </c>
      <c r="L18" s="43">
        <f t="shared" si="2"/>
        <v>-5.1936166561802888E-2</v>
      </c>
      <c r="M18" s="160" t="s">
        <v>15</v>
      </c>
      <c r="N18" s="161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306159</v>
      </c>
      <c r="H19" s="43">
        <f t="shared" si="0"/>
        <v>9.5914291032488164E-2</v>
      </c>
      <c r="I19" s="25">
        <v>86445</v>
      </c>
      <c r="J19" s="43">
        <f t="shared" si="0"/>
        <v>1.3589569214173425E-2</v>
      </c>
      <c r="K19" s="25">
        <f t="shared" si="1"/>
        <v>392604</v>
      </c>
      <c r="L19" s="43">
        <f t="shared" si="2"/>
        <v>7.6659810777457871E-2</v>
      </c>
      <c r="M19" s="160"/>
      <c r="N19" s="161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314177</v>
      </c>
      <c r="H20" s="43">
        <f t="shared" si="0"/>
        <v>2.6189006365973322E-2</v>
      </c>
      <c r="I20" s="25">
        <v>138160</v>
      </c>
      <c r="J20" s="43">
        <f t="shared" si="0"/>
        <v>0.5982416565446238</v>
      </c>
      <c r="K20" s="25">
        <f t="shared" si="1"/>
        <v>452337</v>
      </c>
      <c r="L20" s="43">
        <f t="shared" si="2"/>
        <v>0.15214567350307173</v>
      </c>
      <c r="M20" s="160"/>
      <c r="N20" s="161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383181</v>
      </c>
      <c r="H21" s="43">
        <f t="shared" si="0"/>
        <v>0.21963415526916363</v>
      </c>
      <c r="I21" s="25">
        <v>156680</v>
      </c>
      <c r="J21" s="43">
        <f t="shared" si="0"/>
        <v>0.1340474811812391</v>
      </c>
      <c r="K21" s="25">
        <f t="shared" si="1"/>
        <v>539861</v>
      </c>
      <c r="L21" s="43">
        <f t="shared" si="2"/>
        <v>0.19349290462641799</v>
      </c>
      <c r="M21" s="160"/>
      <c r="N21" s="161"/>
      <c r="O21" s="32"/>
    </row>
    <row r="22" spans="2:15" ht="15" customHeight="1" x14ac:dyDescent="0.25">
      <c r="B22" s="31"/>
      <c r="C22" s="33"/>
      <c r="D22" s="33"/>
      <c r="E22" s="33"/>
      <c r="F22" s="41">
        <v>2013</v>
      </c>
      <c r="G22" s="25">
        <v>482242</v>
      </c>
      <c r="H22" s="43">
        <f t="shared" si="0"/>
        <v>0.2585227346867407</v>
      </c>
      <c r="I22" s="25">
        <v>161583</v>
      </c>
      <c r="J22" s="43">
        <f t="shared" si="0"/>
        <v>3.1293081439877524E-2</v>
      </c>
      <c r="K22" s="25">
        <f t="shared" si="1"/>
        <v>643825</v>
      </c>
      <c r="L22" s="43">
        <f t="shared" si="2"/>
        <v>0.19257549628515491</v>
      </c>
      <c r="M22" s="160"/>
      <c r="N22" s="161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560614</v>
      </c>
      <c r="H23" s="43">
        <f t="shared" si="0"/>
        <v>0.16251591524587239</v>
      </c>
      <c r="I23" s="25">
        <v>147413</v>
      </c>
      <c r="J23" s="43">
        <f t="shared" si="0"/>
        <v>-8.7694868890910604E-2</v>
      </c>
      <c r="K23" s="25">
        <f t="shared" si="1"/>
        <v>708027</v>
      </c>
      <c r="L23" s="43">
        <f t="shared" si="2"/>
        <v>9.9719644313283951E-2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571327</v>
      </c>
      <c r="H24" s="43">
        <f t="shared" si="0"/>
        <v>1.9109405045182548E-2</v>
      </c>
      <c r="I24" s="25">
        <v>151126</v>
      </c>
      <c r="J24" s="43">
        <f t="shared" si="0"/>
        <v>2.5187737852156777E-2</v>
      </c>
      <c r="K24" s="25">
        <f t="shared" si="1"/>
        <v>722453</v>
      </c>
      <c r="L24" s="43">
        <f t="shared" si="2"/>
        <v>2.0374929204677317E-2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531478</v>
      </c>
      <c r="H25" s="43">
        <f t="shared" si="0"/>
        <v>-6.9748147733259547E-2</v>
      </c>
      <c r="I25" s="25">
        <v>162794</v>
      </c>
      <c r="J25" s="43">
        <f t="shared" si="0"/>
        <v>7.7207098712332778E-2</v>
      </c>
      <c r="K25" s="25">
        <f t="shared" si="1"/>
        <v>694272</v>
      </c>
      <c r="L25" s="43">
        <f t="shared" si="2"/>
        <v>-3.9007381795078677E-2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419229</v>
      </c>
      <c r="H26" s="43">
        <f t="shared" si="0"/>
        <v>-0.21120159254004867</v>
      </c>
      <c r="I26" s="25">
        <v>200761</v>
      </c>
      <c r="J26" s="43">
        <f t="shared" si="0"/>
        <v>0.23322112608572798</v>
      </c>
      <c r="K26" s="25">
        <f t="shared" si="1"/>
        <v>619990</v>
      </c>
      <c r="L26" s="43">
        <f t="shared" si="2"/>
        <v>-0.10699264841445433</v>
      </c>
      <c r="M26" s="45">
        <f>+(K26/K16)^(1/10)-1</f>
        <v>7.1392168129551292E-2</v>
      </c>
      <c r="N26" s="33"/>
      <c r="O26" s="32"/>
    </row>
    <row r="27" spans="2:15" x14ac:dyDescent="0.25">
      <c r="B27" s="31"/>
      <c r="C27" s="159" t="s">
        <v>16</v>
      </c>
      <c r="D27" s="159"/>
      <c r="E27" s="33"/>
      <c r="F27" s="149" t="s">
        <v>17</v>
      </c>
      <c r="G27" s="149"/>
      <c r="H27" s="149"/>
      <c r="I27" s="149"/>
      <c r="J27" s="149"/>
      <c r="K27" s="149"/>
      <c r="L27" s="149"/>
      <c r="M27" s="33"/>
      <c r="N27" s="33"/>
      <c r="O27" s="32"/>
    </row>
    <row r="28" spans="2:15" x14ac:dyDescent="0.25">
      <c r="B28" s="31"/>
      <c r="C28" s="159"/>
      <c r="D28" s="159"/>
      <c r="E28" s="33"/>
      <c r="F28" s="44">
        <v>2007</v>
      </c>
      <c r="G28" s="26">
        <f>+G16/K16</f>
        <v>0.73960141433622628</v>
      </c>
      <c r="H28" s="27"/>
      <c r="I28" s="26">
        <f>+I16/K16</f>
        <v>0.26039858566377372</v>
      </c>
      <c r="J28" s="27"/>
      <c r="K28" s="26">
        <f>+I28+G28</f>
        <v>1</v>
      </c>
      <c r="L28" s="27"/>
      <c r="M28" s="33"/>
      <c r="N28" s="33"/>
      <c r="O28" s="32"/>
    </row>
    <row r="29" spans="2:15" x14ac:dyDescent="0.25">
      <c r="B29" s="31"/>
      <c r="C29" s="159"/>
      <c r="D29" s="159"/>
      <c r="E29" s="33"/>
      <c r="F29" s="44">
        <v>2012</v>
      </c>
      <c r="G29" s="26">
        <f>+G21/K21</f>
        <v>0.70977714633952071</v>
      </c>
      <c r="H29" s="27"/>
      <c r="I29" s="26">
        <f>+I21/K21</f>
        <v>0.29022285366047929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59"/>
      <c r="D30" s="159"/>
      <c r="E30" s="33"/>
      <c r="F30" s="44">
        <v>2017</v>
      </c>
      <c r="G30" s="26">
        <f>+G26/K26</f>
        <v>0.67618671268891428</v>
      </c>
      <c r="H30" s="27"/>
      <c r="I30" s="26">
        <f>+I26/K26</f>
        <v>0.32381328731108566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50" t="s">
        <v>18</v>
      </c>
      <c r="G31" s="150"/>
      <c r="H31" s="150"/>
      <c r="I31" s="150"/>
      <c r="J31" s="150"/>
      <c r="K31" s="150"/>
      <c r="L31" s="150"/>
      <c r="M31" s="33"/>
      <c r="N31" s="33"/>
      <c r="O31" s="32"/>
    </row>
    <row r="32" spans="2:15" ht="15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40" t="s">
        <v>153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x14ac:dyDescent="0.25">
      <c r="B36" s="31"/>
      <c r="C36" s="147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Lima Metropolitana Y Callao con 85,310 arribos en esta región (equivalente al 39.5% de este total), Lima Provincias con 39,729 arribos (18.4%)  y San Martín con 32,557 arribos (15.1 %). En tanto  Estados Unidos (Usa) es el principal lugar de procedencia de los huespedes del exterior con 43,178  arribos (equivalente al 21.5 % de los arribos del exterior), le sigue Otro Pais De Europa  con  19,409  arribos (9.7 %) y Alemania con 18,415 (9.2 %) entre las principales.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32"/>
    </row>
    <row r="37" spans="2:15" x14ac:dyDescent="0.25">
      <c r="B37" s="31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32"/>
    </row>
    <row r="38" spans="2:15" x14ac:dyDescent="0.25">
      <c r="B38" s="31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C40" s="28"/>
      <c r="D40" s="144" t="s">
        <v>35</v>
      </c>
      <c r="E40" s="144"/>
      <c r="F40" s="144"/>
      <c r="G40" s="144"/>
      <c r="H40" s="144"/>
      <c r="I40" s="33"/>
      <c r="J40" s="154" t="s">
        <v>62</v>
      </c>
      <c r="K40" s="154"/>
      <c r="L40" s="154"/>
      <c r="M40" s="154"/>
      <c r="N40" s="33"/>
      <c r="O40" s="32"/>
    </row>
    <row r="41" spans="2:15" x14ac:dyDescent="0.25">
      <c r="B41" s="31"/>
      <c r="C41" s="28"/>
      <c r="D41" s="144"/>
      <c r="E41" s="144"/>
      <c r="F41" s="144"/>
      <c r="G41" s="144"/>
      <c r="H41" s="144"/>
      <c r="I41" s="33"/>
      <c r="J41" s="154"/>
      <c r="K41" s="154"/>
      <c r="L41" s="154"/>
      <c r="M41" s="154"/>
      <c r="N41" s="33"/>
      <c r="O41" s="32"/>
    </row>
    <row r="42" spans="2:15" x14ac:dyDescent="0.25">
      <c r="B42" s="31"/>
      <c r="C42" s="28"/>
      <c r="D42" s="20" t="s">
        <v>7</v>
      </c>
      <c r="E42" s="20" t="s">
        <v>19</v>
      </c>
      <c r="F42" s="20" t="s">
        <v>20</v>
      </c>
      <c r="G42" s="20" t="s">
        <v>21</v>
      </c>
      <c r="H42" s="20" t="s">
        <v>39</v>
      </c>
      <c r="I42" s="33"/>
      <c r="J42" s="20" t="s">
        <v>22</v>
      </c>
      <c r="K42" s="20" t="s">
        <v>19</v>
      </c>
      <c r="L42" s="20" t="s">
        <v>21</v>
      </c>
      <c r="M42" s="20" t="s">
        <v>39</v>
      </c>
      <c r="N42" s="33"/>
      <c r="O42" s="32"/>
    </row>
    <row r="43" spans="2:15" x14ac:dyDescent="0.25">
      <c r="B43" s="31"/>
      <c r="C43" s="28"/>
      <c r="D43" s="22" t="s">
        <v>33</v>
      </c>
      <c r="E43" s="47">
        <v>85310</v>
      </c>
      <c r="F43" s="50">
        <f t="shared" ref="F43:F51" si="3">+E43/E$51</f>
        <v>0.39473440681103089</v>
      </c>
      <c r="G43" s="50">
        <f t="shared" ref="G43:G50" si="4">+E43/E$54</f>
        <v>0.20349260189538415</v>
      </c>
      <c r="H43" s="52">
        <v>2.2558333333333334</v>
      </c>
      <c r="I43" s="33"/>
      <c r="J43" s="22" t="s">
        <v>41</v>
      </c>
      <c r="K43" s="47">
        <v>43178</v>
      </c>
      <c r="L43" s="50">
        <f t="shared" ref="L43:L54" si="5">+K43/K$54</f>
        <v>0.21507165236275971</v>
      </c>
      <c r="M43" s="52">
        <v>2.0758333333333332</v>
      </c>
      <c r="N43" s="33"/>
      <c r="O43" s="32"/>
    </row>
    <row r="44" spans="2:15" x14ac:dyDescent="0.25">
      <c r="B44" s="31"/>
      <c r="C44" s="28"/>
      <c r="D44" s="22" t="s">
        <v>34</v>
      </c>
      <c r="E44" s="47">
        <v>39729</v>
      </c>
      <c r="F44" s="50">
        <f t="shared" si="3"/>
        <v>0.18382842865074958</v>
      </c>
      <c r="G44" s="50">
        <f t="shared" si="4"/>
        <v>9.4766821951725672E-2</v>
      </c>
      <c r="H44" s="52">
        <v>1.6641666666666663</v>
      </c>
      <c r="I44" s="33"/>
      <c r="J44" s="22" t="s">
        <v>44</v>
      </c>
      <c r="K44" s="47">
        <v>19409</v>
      </c>
      <c r="L44" s="50">
        <f t="shared" si="5"/>
        <v>9.6677143469100071E-2</v>
      </c>
      <c r="M44" s="52">
        <v>1.5966666666666667</v>
      </c>
      <c r="N44" s="33"/>
      <c r="O44" s="32"/>
    </row>
    <row r="45" spans="2:15" x14ac:dyDescent="0.25">
      <c r="B45" s="31"/>
      <c r="C45" s="28"/>
      <c r="D45" s="22" t="s">
        <v>4</v>
      </c>
      <c r="E45" s="47">
        <v>32557</v>
      </c>
      <c r="F45" s="50">
        <f t="shared" si="3"/>
        <v>0.15064316120673699</v>
      </c>
      <c r="G45" s="50">
        <f t="shared" si="4"/>
        <v>7.7659226818755381E-2</v>
      </c>
      <c r="H45" s="52">
        <v>1.4091666666666667</v>
      </c>
      <c r="I45" s="33"/>
      <c r="J45" s="22" t="s">
        <v>26</v>
      </c>
      <c r="K45" s="47">
        <v>18415</v>
      </c>
      <c r="L45" s="50">
        <f t="shared" si="5"/>
        <v>9.172598263606975E-2</v>
      </c>
      <c r="M45" s="52">
        <v>1.4908333333333335</v>
      </c>
      <c r="N45" s="33"/>
      <c r="O45" s="32"/>
    </row>
    <row r="46" spans="2:15" x14ac:dyDescent="0.25">
      <c r="B46" s="31"/>
      <c r="C46" s="28"/>
      <c r="D46" s="22" t="s">
        <v>5</v>
      </c>
      <c r="E46" s="47">
        <v>10370</v>
      </c>
      <c r="F46" s="50">
        <f t="shared" si="3"/>
        <v>4.7982602258004811E-2</v>
      </c>
      <c r="G46" s="50">
        <f t="shared" si="4"/>
        <v>2.4735884206483809E-2</v>
      </c>
      <c r="H46" s="52">
        <v>1.5041666666666664</v>
      </c>
      <c r="I46" s="33"/>
      <c r="J46" s="22" t="s">
        <v>42</v>
      </c>
      <c r="K46" s="47">
        <v>17271</v>
      </c>
      <c r="L46" s="50">
        <f t="shared" si="5"/>
        <v>8.6027664735680728E-2</v>
      </c>
      <c r="M46" s="52">
        <v>1.5408333333333335</v>
      </c>
      <c r="N46" s="33"/>
      <c r="O46" s="32"/>
    </row>
    <row r="47" spans="2:15" x14ac:dyDescent="0.25">
      <c r="B47" s="31"/>
      <c r="C47" s="28"/>
      <c r="D47" s="22" t="s">
        <v>28</v>
      </c>
      <c r="E47" s="47">
        <v>8130</v>
      </c>
      <c r="F47" s="50">
        <f t="shared" si="3"/>
        <v>3.7617990005552472E-2</v>
      </c>
      <c r="G47" s="50">
        <f t="shared" si="4"/>
        <v>1.9392742391389908E-2</v>
      </c>
      <c r="H47" s="52">
        <v>1.8</v>
      </c>
      <c r="I47" s="33"/>
      <c r="J47" s="22" t="s">
        <v>24</v>
      </c>
      <c r="K47" s="47">
        <v>14402</v>
      </c>
      <c r="L47" s="50">
        <f t="shared" si="5"/>
        <v>7.1737040560666668E-2</v>
      </c>
      <c r="M47" s="52">
        <v>1.4766666666666668</v>
      </c>
      <c r="N47" s="33"/>
      <c r="O47" s="32"/>
    </row>
    <row r="48" spans="2:15" x14ac:dyDescent="0.25">
      <c r="B48" s="31"/>
      <c r="C48" s="28"/>
      <c r="D48" s="22" t="s">
        <v>2</v>
      </c>
      <c r="E48" s="47">
        <v>6630</v>
      </c>
      <c r="F48" s="50">
        <f t="shared" si="3"/>
        <v>3.0677401443642421E-2</v>
      </c>
      <c r="G48" s="50">
        <f t="shared" si="4"/>
        <v>1.5814745640210959E-2</v>
      </c>
      <c r="H48" s="52">
        <v>1.3724999999999998</v>
      </c>
      <c r="I48" s="33"/>
      <c r="J48" s="22" t="s">
        <v>30</v>
      </c>
      <c r="K48" s="47">
        <v>10819</v>
      </c>
      <c r="L48" s="50">
        <f t="shared" si="5"/>
        <v>5.388994874502518E-2</v>
      </c>
      <c r="M48" s="52">
        <v>1.5316666666666665</v>
      </c>
      <c r="N48" s="33"/>
      <c r="O48" s="32"/>
    </row>
    <row r="49" spans="2:15" x14ac:dyDescent="0.25">
      <c r="B49" s="31"/>
      <c r="C49" s="28"/>
      <c r="D49" s="22" t="s">
        <v>25</v>
      </c>
      <c r="E49" s="47">
        <v>5403</v>
      </c>
      <c r="F49" s="50">
        <f t="shared" si="3"/>
        <v>2.5000000000000001E-2</v>
      </c>
      <c r="G49" s="50">
        <f t="shared" si="4"/>
        <v>1.2887944297746578E-2</v>
      </c>
      <c r="H49" s="52">
        <v>1.5841666666666667</v>
      </c>
      <c r="I49" s="33"/>
      <c r="J49" s="22" t="s">
        <v>43</v>
      </c>
      <c r="K49" s="47">
        <v>8987</v>
      </c>
      <c r="L49" s="50">
        <f>+K49/K$54</f>
        <v>4.4764670429017585E-2</v>
      </c>
      <c r="M49" s="52">
        <v>1.6724999999999997</v>
      </c>
      <c r="N49" s="33"/>
      <c r="O49" s="32"/>
    </row>
    <row r="50" spans="2:15" x14ac:dyDescent="0.25">
      <c r="B50" s="31"/>
      <c r="C50" s="28"/>
      <c r="D50" s="22" t="s">
        <v>6</v>
      </c>
      <c r="E50" s="47">
        <f>27968+23</f>
        <v>27991</v>
      </c>
      <c r="F50" s="50">
        <f t="shared" si="3"/>
        <v>0.12951600962428281</v>
      </c>
      <c r="G50" s="50">
        <f t="shared" si="4"/>
        <v>6.6767804708166664E-2</v>
      </c>
      <c r="H50" s="52">
        <v>2.1882130124777186</v>
      </c>
      <c r="I50" s="33"/>
      <c r="J50" s="22" t="s">
        <v>46</v>
      </c>
      <c r="K50" s="47">
        <v>8223</v>
      </c>
      <c r="L50" s="50">
        <f>+K50/K$54</f>
        <v>4.0959150432603945E-2</v>
      </c>
      <c r="M50" s="52">
        <v>2.0683333333333334</v>
      </c>
      <c r="N50" s="33"/>
      <c r="O50" s="32"/>
    </row>
    <row r="51" spans="2:15" x14ac:dyDescent="0.25">
      <c r="B51" s="31"/>
      <c r="C51" s="28"/>
      <c r="D51" s="48" t="s">
        <v>36</v>
      </c>
      <c r="E51" s="49">
        <f>SUM(E43:E50)</f>
        <v>216120</v>
      </c>
      <c r="F51" s="51">
        <f t="shared" si="3"/>
        <v>1</v>
      </c>
      <c r="G51" s="50"/>
      <c r="H51" s="28"/>
      <c r="I51" s="33"/>
      <c r="J51" s="22" t="s">
        <v>47</v>
      </c>
      <c r="K51" s="47">
        <v>5490</v>
      </c>
      <c r="L51" s="50">
        <f t="shared" si="5"/>
        <v>2.7345948665328426E-2</v>
      </c>
      <c r="M51" s="52">
        <v>1.7291666666666663</v>
      </c>
      <c r="N51" s="33"/>
      <c r="O51" s="32"/>
    </row>
    <row r="52" spans="2:15" x14ac:dyDescent="0.25">
      <c r="B52" s="31"/>
      <c r="C52" s="28"/>
      <c r="D52" s="53" t="s">
        <v>37</v>
      </c>
      <c r="E52" s="39"/>
      <c r="F52" s="22"/>
      <c r="G52" s="50"/>
      <c r="H52" s="28"/>
      <c r="I52" s="33"/>
      <c r="J52" s="22" t="s">
        <v>48</v>
      </c>
      <c r="K52" s="47">
        <v>4988</v>
      </c>
      <c r="L52" s="50">
        <f t="shared" si="5"/>
        <v>2.4845463013234641E-2</v>
      </c>
      <c r="M52" s="52">
        <v>1.5566666666666666</v>
      </c>
      <c r="N52" s="33"/>
      <c r="O52" s="32"/>
    </row>
    <row r="53" spans="2:15" x14ac:dyDescent="0.25">
      <c r="B53" s="31"/>
      <c r="C53" s="28"/>
      <c r="D53" s="22" t="s">
        <v>3</v>
      </c>
      <c r="E53" s="47">
        <v>203109</v>
      </c>
      <c r="F53" s="22"/>
      <c r="G53" s="50">
        <f>+E53/E$54</f>
        <v>0.48448222809013691</v>
      </c>
      <c r="H53" s="52">
        <v>1.2741666666666667</v>
      </c>
      <c r="I53" s="33"/>
      <c r="J53" s="22" t="s">
        <v>6</v>
      </c>
      <c r="K53" s="47">
        <f>49531+48</f>
        <v>49579</v>
      </c>
      <c r="L53" s="50">
        <f t="shared" si="5"/>
        <v>0.24695533495051331</v>
      </c>
      <c r="M53" s="52">
        <v>2.1</v>
      </c>
      <c r="N53" s="33"/>
      <c r="O53" s="32"/>
    </row>
    <row r="54" spans="2:15" x14ac:dyDescent="0.25">
      <c r="B54" s="31"/>
      <c r="C54" s="28"/>
      <c r="D54" s="48" t="s">
        <v>14</v>
      </c>
      <c r="E54" s="49">
        <f>+E53+E51</f>
        <v>419229</v>
      </c>
      <c r="F54" s="48"/>
      <c r="G54" s="51">
        <f>+E54/E$54</f>
        <v>1</v>
      </c>
      <c r="H54" s="48"/>
      <c r="I54" s="33"/>
      <c r="J54" s="48" t="s">
        <v>14</v>
      </c>
      <c r="K54" s="49">
        <f>SUM(K43:K53)</f>
        <v>200761</v>
      </c>
      <c r="L54" s="51">
        <f t="shared" si="5"/>
        <v>1</v>
      </c>
      <c r="M54" s="48"/>
      <c r="N54" s="33"/>
      <c r="O54" s="32"/>
    </row>
    <row r="55" spans="2:15" x14ac:dyDescent="0.25">
      <c r="B55" s="31"/>
      <c r="C55" s="28"/>
      <c r="D55" s="53" t="s">
        <v>38</v>
      </c>
      <c r="E55" s="33"/>
      <c r="F55" s="33"/>
      <c r="G55" s="33"/>
      <c r="H55" s="28"/>
      <c r="I55" s="33"/>
      <c r="J55" s="33"/>
      <c r="K55" s="33"/>
      <c r="L55" s="33"/>
      <c r="M55" s="33"/>
      <c r="N55" s="33"/>
      <c r="O55" s="32"/>
    </row>
    <row r="56" spans="2:15" ht="15" customHeight="1" x14ac:dyDescent="0.25">
      <c r="B56" s="31"/>
      <c r="C56" s="33"/>
      <c r="D56" s="146" t="s">
        <v>40</v>
      </c>
      <c r="E56" s="146"/>
      <c r="F56" s="146"/>
      <c r="G56" s="146"/>
      <c r="H56" s="146"/>
      <c r="I56" s="146"/>
      <c r="J56" s="146"/>
      <c r="K56" s="146"/>
      <c r="L56" s="146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2:1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x14ac:dyDescent="0.25">
      <c r="B60" s="40" t="s">
        <v>81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80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C62" s="28"/>
      <c r="D62" s="28"/>
      <c r="E62" s="144" t="s">
        <v>76</v>
      </c>
      <c r="F62" s="144"/>
      <c r="G62" s="144"/>
      <c r="H62" s="144"/>
      <c r="I62" s="144"/>
      <c r="J62" s="144"/>
      <c r="K62" s="144"/>
      <c r="L62" s="28"/>
      <c r="M62" s="28"/>
      <c r="N62" s="33"/>
      <c r="O62" s="32"/>
    </row>
    <row r="63" spans="2:15" x14ac:dyDescent="0.25">
      <c r="B63" s="31"/>
      <c r="C63" s="28"/>
      <c r="D63" s="28"/>
      <c r="E63" s="20" t="s">
        <v>77</v>
      </c>
      <c r="F63" s="20" t="s">
        <v>68</v>
      </c>
      <c r="G63" s="20" t="s">
        <v>71</v>
      </c>
      <c r="H63" s="20" t="s">
        <v>69</v>
      </c>
      <c r="I63" s="20" t="s">
        <v>71</v>
      </c>
      <c r="J63" s="71" t="s">
        <v>70</v>
      </c>
      <c r="K63" s="20" t="s">
        <v>71</v>
      </c>
      <c r="L63" s="28"/>
      <c r="M63" s="28"/>
      <c r="N63" s="33"/>
      <c r="O63" s="32"/>
    </row>
    <row r="64" spans="2:15" x14ac:dyDescent="0.25">
      <c r="B64" s="31"/>
      <c r="C64" s="28"/>
      <c r="D64" s="28"/>
      <c r="E64" s="77" t="s">
        <v>75</v>
      </c>
      <c r="F64" s="72">
        <f>SUM(F65:F70)</f>
        <v>76</v>
      </c>
      <c r="G64" s="78">
        <f>+F64/F72</f>
        <v>0.10734463276836158</v>
      </c>
      <c r="H64" s="72">
        <f>SUM(H65:H70)</f>
        <v>1727</v>
      </c>
      <c r="I64" s="78">
        <f>+H64/H71</f>
        <v>0.32870194137799774</v>
      </c>
      <c r="J64" s="72">
        <f>SUM(J65:J70)</f>
        <v>3122</v>
      </c>
      <c r="K64" s="78">
        <f>+J64/J71</f>
        <v>0.37416107382550334</v>
      </c>
      <c r="L64" s="28"/>
      <c r="M64" s="28"/>
      <c r="N64" s="33"/>
      <c r="O64" s="32"/>
    </row>
    <row r="65" spans="2:15" x14ac:dyDescent="0.25">
      <c r="B65" s="31"/>
      <c r="C65" s="28"/>
      <c r="D65" s="28"/>
      <c r="E65" s="22" t="s">
        <v>63</v>
      </c>
      <c r="F65" s="47">
        <v>4</v>
      </c>
      <c r="G65" s="74">
        <f t="shared" ref="G65:G70" si="6">+F65/F$64</f>
        <v>5.2631578947368418E-2</v>
      </c>
      <c r="H65" s="47">
        <v>86</v>
      </c>
      <c r="I65" s="74">
        <f t="shared" ref="I65:I70" si="7">+H65/H$64</f>
        <v>4.9797336421540245E-2</v>
      </c>
      <c r="J65" s="47">
        <v>136</v>
      </c>
      <c r="K65" s="74">
        <f t="shared" ref="K65:K70" si="8">+J65/J$64</f>
        <v>4.356181934657271E-2</v>
      </c>
      <c r="L65" s="28"/>
      <c r="M65" s="28"/>
      <c r="N65" s="33"/>
      <c r="O65" s="32"/>
    </row>
    <row r="66" spans="2:15" x14ac:dyDescent="0.25">
      <c r="B66" s="31"/>
      <c r="C66" s="28"/>
      <c r="D66" s="28"/>
      <c r="E66" s="22" t="s">
        <v>64</v>
      </c>
      <c r="F66" s="47">
        <v>13</v>
      </c>
      <c r="G66" s="69">
        <f t="shared" si="6"/>
        <v>0.17105263157894737</v>
      </c>
      <c r="H66" s="47">
        <v>309</v>
      </c>
      <c r="I66" s="69">
        <f t="shared" si="7"/>
        <v>0.17892298784018529</v>
      </c>
      <c r="J66" s="47">
        <v>492</v>
      </c>
      <c r="K66" s="69">
        <f t="shared" si="8"/>
        <v>0.15759128763613067</v>
      </c>
      <c r="L66" s="28"/>
      <c r="M66" s="21"/>
      <c r="N66" s="33"/>
      <c r="O66" s="32"/>
    </row>
    <row r="67" spans="2:15" x14ac:dyDescent="0.25">
      <c r="B67" s="31"/>
      <c r="C67" s="28"/>
      <c r="D67" s="28"/>
      <c r="E67" s="22" t="s">
        <v>65</v>
      </c>
      <c r="F67" s="47">
        <v>23</v>
      </c>
      <c r="G67" s="69">
        <f t="shared" si="6"/>
        <v>0.30263157894736842</v>
      </c>
      <c r="H67" s="47">
        <v>735</v>
      </c>
      <c r="I67" s="69">
        <f t="shared" si="7"/>
        <v>0.42559351476548929</v>
      </c>
      <c r="J67" s="47">
        <v>1249</v>
      </c>
      <c r="K67" s="69">
        <f t="shared" si="8"/>
        <v>0.40006406149903906</v>
      </c>
      <c r="L67" s="28"/>
      <c r="M67" s="28"/>
      <c r="N67" s="33"/>
      <c r="O67" s="32"/>
    </row>
    <row r="68" spans="2:15" x14ac:dyDescent="0.25">
      <c r="B68" s="31"/>
      <c r="C68" s="28"/>
      <c r="D68" s="28"/>
      <c r="E68" s="22" t="s">
        <v>66</v>
      </c>
      <c r="F68" s="47">
        <v>2</v>
      </c>
      <c r="G68" s="69">
        <f t="shared" si="6"/>
        <v>2.6315789473684209E-2</v>
      </c>
      <c r="H68" s="47">
        <v>90</v>
      </c>
      <c r="I68" s="69">
        <f t="shared" si="7"/>
        <v>5.211349160393746E-2</v>
      </c>
      <c r="J68" s="47">
        <v>150</v>
      </c>
      <c r="K68" s="69">
        <f t="shared" si="8"/>
        <v>4.8046124279308135E-2</v>
      </c>
      <c r="L68" s="28"/>
      <c r="M68" s="28"/>
      <c r="N68" s="33"/>
      <c r="O68" s="32"/>
    </row>
    <row r="69" spans="2:15" x14ac:dyDescent="0.25">
      <c r="B69" s="31"/>
      <c r="C69" s="28"/>
      <c r="D69" s="28"/>
      <c r="E69" s="22" t="s">
        <v>67</v>
      </c>
      <c r="F69" s="47">
        <v>0</v>
      </c>
      <c r="G69" s="69">
        <f t="shared" si="6"/>
        <v>0</v>
      </c>
      <c r="H69" s="47">
        <v>0</v>
      </c>
      <c r="I69" s="69">
        <f t="shared" si="7"/>
        <v>0</v>
      </c>
      <c r="J69" s="47">
        <v>0</v>
      </c>
      <c r="K69" s="69">
        <f t="shared" si="8"/>
        <v>0</v>
      </c>
      <c r="L69" s="28"/>
      <c r="M69" s="28"/>
      <c r="N69" s="33"/>
      <c r="O69" s="32"/>
    </row>
    <row r="70" spans="2:15" x14ac:dyDescent="0.25">
      <c r="B70" s="31"/>
      <c r="C70" s="28"/>
      <c r="D70" s="28"/>
      <c r="E70" s="22" t="s">
        <v>78</v>
      </c>
      <c r="F70" s="47">
        <v>34</v>
      </c>
      <c r="G70" s="69">
        <f t="shared" si="6"/>
        <v>0.44736842105263158</v>
      </c>
      <c r="H70" s="47">
        <v>507</v>
      </c>
      <c r="I70" s="69">
        <f t="shared" si="7"/>
        <v>0.29357266936884774</v>
      </c>
      <c r="J70" s="47">
        <v>1095</v>
      </c>
      <c r="K70" s="69">
        <f t="shared" si="8"/>
        <v>0.3507367072389494</v>
      </c>
      <c r="L70" s="28"/>
      <c r="M70" s="28"/>
      <c r="N70" s="33"/>
      <c r="O70" s="32"/>
    </row>
    <row r="71" spans="2:15" ht="15.75" thickBot="1" x14ac:dyDescent="0.3">
      <c r="B71" s="31"/>
      <c r="C71" s="28"/>
      <c r="D71" s="28"/>
      <c r="E71" s="75" t="s">
        <v>73</v>
      </c>
      <c r="F71" s="76">
        <v>632</v>
      </c>
      <c r="G71" s="79">
        <f>+F71/F72</f>
        <v>0.89265536723163841</v>
      </c>
      <c r="H71" s="76">
        <v>5254</v>
      </c>
      <c r="I71" s="79">
        <f>+H71/H72</f>
        <v>0.75261423864775823</v>
      </c>
      <c r="J71" s="76">
        <v>8344</v>
      </c>
      <c r="K71" s="79">
        <f>+J71/J72</f>
        <v>0.72771672771672768</v>
      </c>
      <c r="L71" s="28"/>
      <c r="M71" s="28"/>
      <c r="N71" s="33"/>
      <c r="O71" s="32"/>
    </row>
    <row r="72" spans="2:15" ht="15.75" thickTop="1" x14ac:dyDescent="0.25">
      <c r="B72" s="31"/>
      <c r="C72" s="28"/>
      <c r="D72" s="28"/>
      <c r="E72" s="77" t="s">
        <v>74</v>
      </c>
      <c r="F72" s="72">
        <f>+F71+F64</f>
        <v>708</v>
      </c>
      <c r="G72" s="73"/>
      <c r="H72" s="72">
        <f>+H71+H64</f>
        <v>6981</v>
      </c>
      <c r="I72" s="73"/>
      <c r="J72" s="72">
        <f>+J71+J64</f>
        <v>11466</v>
      </c>
      <c r="K72" s="73"/>
      <c r="L72" s="28"/>
      <c r="M72" s="28"/>
      <c r="N72" s="33"/>
      <c r="O72" s="32"/>
    </row>
    <row r="73" spans="2:15" x14ac:dyDescent="0.25">
      <c r="B73" s="31"/>
      <c r="C73" s="28"/>
      <c r="D73" s="28"/>
      <c r="E73" s="145" t="s">
        <v>80</v>
      </c>
      <c r="F73" s="145"/>
      <c r="G73" s="145"/>
      <c r="H73" s="145"/>
      <c r="I73" s="145"/>
      <c r="J73" s="145"/>
      <c r="K73" s="145"/>
      <c r="L73" s="28"/>
      <c r="M73" s="28"/>
      <c r="N73" s="33"/>
      <c r="O73" s="32"/>
    </row>
    <row r="74" spans="2:15" x14ac:dyDescent="0.25">
      <c r="B74" s="31"/>
      <c r="C74" s="28"/>
      <c r="D74" s="28"/>
      <c r="E74" s="145"/>
      <c r="F74" s="145"/>
      <c r="G74" s="145"/>
      <c r="H74" s="145"/>
      <c r="I74" s="145"/>
      <c r="J74" s="145"/>
      <c r="K74" s="145"/>
      <c r="L74" s="28"/>
      <c r="M74" s="28"/>
      <c r="N74" s="33"/>
      <c r="O74" s="32"/>
    </row>
    <row r="75" spans="2:15" x14ac:dyDescent="0.25">
      <c r="B75" s="31"/>
      <c r="C75" s="28"/>
      <c r="D75" s="28"/>
      <c r="E75" s="83" t="s">
        <v>79</v>
      </c>
      <c r="F75" s="53"/>
      <c r="G75" s="53"/>
      <c r="H75" s="53"/>
      <c r="I75" s="53"/>
      <c r="J75" s="53"/>
      <c r="K75" s="28"/>
      <c r="L75" s="28"/>
      <c r="M75" s="28"/>
      <c r="N75" s="33"/>
      <c r="O75" s="32"/>
    </row>
    <row r="76" spans="2:15" x14ac:dyDescent="0.25">
      <c r="B76" s="31"/>
      <c r="C76" s="28"/>
      <c r="D76" s="28"/>
      <c r="E76" s="81" t="s">
        <v>72</v>
      </c>
      <c r="F76" s="81"/>
      <c r="G76" s="81"/>
      <c r="H76" s="81"/>
      <c r="I76" s="81"/>
      <c r="J76" s="81"/>
      <c r="K76" s="82"/>
      <c r="L76" s="28"/>
      <c r="M76" s="28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78" spans="2:1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2:15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2:15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2:15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2:15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15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2:15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2:15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2:15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2:15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2:15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2:15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2:15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2:15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2:15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2:15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15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2:15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5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2:15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2:15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2:15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5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2:15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2:15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2:15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2:15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2:15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2:15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2:15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5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2:15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2:15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2:15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2:15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2:15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2:15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2:15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2:15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2:15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2:15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2:15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2:15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2:15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2:15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2:15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2:15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2:15" x14ac:dyDescent="0.2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2:15" x14ac:dyDescent="0.2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2:15" x14ac:dyDescent="0.2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</row>
    <row r="165" spans="2:15" x14ac:dyDescent="0.2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</row>
    <row r="166" spans="2:15" x14ac:dyDescent="0.2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2:15" x14ac:dyDescent="0.2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2:15" x14ac:dyDescent="0.2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2:15" x14ac:dyDescent="0.2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2:15" x14ac:dyDescent="0.2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2:15" x14ac:dyDescent="0.2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2:15" x14ac:dyDescent="0.2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2:15" x14ac:dyDescent="0.2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2:15" x14ac:dyDescent="0.2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2:15" x14ac:dyDescent="0.2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2:15" x14ac:dyDescent="0.2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</row>
    <row r="177" spans="2:15" x14ac:dyDescent="0.2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2:15" x14ac:dyDescent="0.2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</row>
    <row r="179" spans="2:15" x14ac:dyDescent="0.2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</row>
    <row r="180" spans="2:15" x14ac:dyDescent="0.2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</row>
    <row r="181" spans="2:15" x14ac:dyDescent="0.2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</row>
    <row r="182" spans="2:15" x14ac:dyDescent="0.2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2:15" x14ac:dyDescent="0.2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</row>
    <row r="184" spans="2:15" x14ac:dyDescent="0.2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2:15" x14ac:dyDescent="0.2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</row>
    <row r="186" spans="2:15" x14ac:dyDescent="0.2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2:15" x14ac:dyDescent="0.2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2:15" x14ac:dyDescent="0.2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</row>
    <row r="189" spans="2:15" x14ac:dyDescent="0.2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</row>
    <row r="190" spans="2:15" x14ac:dyDescent="0.2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2:15" x14ac:dyDescent="0.2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</row>
    <row r="192" spans="2:15" x14ac:dyDescent="0.2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2:15" x14ac:dyDescent="0.2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</row>
    <row r="194" spans="2:15" x14ac:dyDescent="0.2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2:15" x14ac:dyDescent="0.2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2:15" x14ac:dyDescent="0.2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2:15" x14ac:dyDescent="0.2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2:15" x14ac:dyDescent="0.2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2:15" x14ac:dyDescent="0.2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2:15" x14ac:dyDescent="0.2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2:15" x14ac:dyDescent="0.2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2:15" x14ac:dyDescent="0.2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2:15" x14ac:dyDescent="0.2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2:15" x14ac:dyDescent="0.2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2:15" x14ac:dyDescent="0.2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2:15" x14ac:dyDescent="0.2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2:15" x14ac:dyDescent="0.2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2:15" x14ac:dyDescent="0.2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2:15" x14ac:dyDescent="0.2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2:15" x14ac:dyDescent="0.2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2:15" x14ac:dyDescent="0.2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2:15" x14ac:dyDescent="0.2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2:15" x14ac:dyDescent="0.2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2:15" x14ac:dyDescent="0.2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2:15" x14ac:dyDescent="0.2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</sheetData>
  <mergeCells count="13">
    <mergeCell ref="E62:K62"/>
    <mergeCell ref="E73:K74"/>
    <mergeCell ref="B1:O2"/>
    <mergeCell ref="C7:N8"/>
    <mergeCell ref="F10:L10"/>
    <mergeCell ref="D40:H41"/>
    <mergeCell ref="D56:L56"/>
    <mergeCell ref="J40:M41"/>
    <mergeCell ref="M18:N22"/>
    <mergeCell ref="C27:D30"/>
    <mergeCell ref="F27:L27"/>
    <mergeCell ref="F31:L31"/>
    <mergeCell ref="C36:N3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161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63" t="s">
        <v>149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2:15" ht="15" customHeight="1" x14ac:dyDescent="0.25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2:15" x14ac:dyDescent="0.25">
      <c r="B3" s="8" t="str">
        <f>+B6</f>
        <v>1. Arribo de visitantes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</row>
    <row r="4" spans="2:15" x14ac:dyDescent="0.25">
      <c r="B4" s="8" t="str">
        <f>+B35</f>
        <v>2. Arribo de visitantes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40" t="s">
        <v>152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x14ac:dyDescent="0.25">
      <c r="B7" s="31"/>
      <c r="C7" s="147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526,888.0 arribos de turistas nacionales y extranjeros, mientras que el 2017 los  arribos de turistas extranjeros y nacionales sumaron 1,183,646.0, representando un  crecimiento promedio anual de 8.4%   en el periodo 2006 – 2016.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32"/>
    </row>
    <row r="8" spans="2:15" x14ac:dyDescent="0.25">
      <c r="B8" s="31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32"/>
    </row>
    <row r="9" spans="2:15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15" x14ac:dyDescent="0.25">
      <c r="B10" s="31"/>
      <c r="C10" s="33"/>
      <c r="D10" s="33"/>
      <c r="E10" s="33"/>
      <c r="F10" s="148" t="s">
        <v>110</v>
      </c>
      <c r="G10" s="148"/>
      <c r="H10" s="148"/>
      <c r="I10" s="148"/>
      <c r="J10" s="148"/>
      <c r="K10" s="148"/>
      <c r="L10" s="148"/>
      <c r="M10" s="33"/>
      <c r="N10" s="33"/>
      <c r="O10" s="32"/>
    </row>
    <row r="11" spans="2:15" x14ac:dyDescent="0.25">
      <c r="B11" s="31"/>
      <c r="C11" s="33"/>
      <c r="D11" s="33"/>
      <c r="E11" s="33"/>
      <c r="F11" s="18" t="s">
        <v>10</v>
      </c>
      <c r="G11" s="19" t="s">
        <v>11</v>
      </c>
      <c r="H11" s="18" t="s">
        <v>12</v>
      </c>
      <c r="I11" s="19" t="s">
        <v>13</v>
      </c>
      <c r="J11" s="18" t="s">
        <v>12</v>
      </c>
      <c r="K11" s="18" t="s">
        <v>14</v>
      </c>
      <c r="L11" s="18" t="s">
        <v>12</v>
      </c>
      <c r="M11" s="33"/>
      <c r="N11" s="33"/>
      <c r="O11" s="32"/>
    </row>
    <row r="12" spans="2:15" ht="15" customHeight="1" x14ac:dyDescent="0.25">
      <c r="B12" s="31"/>
      <c r="C12" s="33"/>
      <c r="D12" s="33"/>
      <c r="E12" s="33"/>
      <c r="F12" s="41">
        <v>2003</v>
      </c>
      <c r="G12" s="25">
        <v>310224</v>
      </c>
      <c r="H12" s="42"/>
      <c r="I12" s="25">
        <v>5466</v>
      </c>
      <c r="J12" s="42"/>
      <c r="K12" s="25">
        <f>+I12+G12</f>
        <v>315690</v>
      </c>
      <c r="L12" s="42"/>
      <c r="M12" s="33"/>
      <c r="N12" s="33"/>
      <c r="O12" s="32"/>
    </row>
    <row r="13" spans="2:15" x14ac:dyDescent="0.25">
      <c r="B13" s="31"/>
      <c r="C13" s="33"/>
      <c r="D13" s="33"/>
      <c r="E13" s="33"/>
      <c r="F13" s="41">
        <v>2004</v>
      </c>
      <c r="G13" s="25">
        <v>349362</v>
      </c>
      <c r="H13" s="43">
        <f>+G13/G12-1</f>
        <v>0.12616045180256852</v>
      </c>
      <c r="I13" s="25">
        <v>6794</v>
      </c>
      <c r="J13" s="43">
        <f>+I13/I12-1</f>
        <v>0.24295645810464683</v>
      </c>
      <c r="K13" s="25">
        <f>+I13+G13</f>
        <v>356156</v>
      </c>
      <c r="L13" s="43">
        <f>+K13/K12-1</f>
        <v>0.12818271088726285</v>
      </c>
      <c r="M13" s="33"/>
      <c r="N13" s="33"/>
      <c r="O13" s="32"/>
    </row>
    <row r="14" spans="2:15" x14ac:dyDescent="0.25">
      <c r="B14" s="31"/>
      <c r="C14" s="33"/>
      <c r="D14" s="33"/>
      <c r="E14" s="33"/>
      <c r="F14" s="41">
        <v>2005</v>
      </c>
      <c r="G14" s="25">
        <v>400242</v>
      </c>
      <c r="H14" s="43">
        <f t="shared" ref="H14:J26" si="0">+G14/G13-1</f>
        <v>0.14563690384186034</v>
      </c>
      <c r="I14" s="25">
        <v>8213</v>
      </c>
      <c r="J14" s="43">
        <f t="shared" si="0"/>
        <v>0.20886075949367089</v>
      </c>
      <c r="K14" s="25">
        <f t="shared" ref="K14:K26" si="1">+I14+G14</f>
        <v>408455</v>
      </c>
      <c r="L14" s="43">
        <f t="shared" ref="L14:L26" si="2">+K14/K13-1</f>
        <v>0.14684295645728285</v>
      </c>
      <c r="M14" s="33"/>
      <c r="N14" s="33"/>
      <c r="O14" s="32"/>
    </row>
    <row r="15" spans="2:15" x14ac:dyDescent="0.25">
      <c r="B15" s="31"/>
      <c r="C15" s="33"/>
      <c r="D15" s="33"/>
      <c r="E15" s="33"/>
      <c r="F15" s="41">
        <v>2006</v>
      </c>
      <c r="G15" s="25">
        <v>448585</v>
      </c>
      <c r="H15" s="43">
        <f t="shared" si="0"/>
        <v>0.12078442542261936</v>
      </c>
      <c r="I15" s="25">
        <v>10156</v>
      </c>
      <c r="J15" s="43">
        <f t="shared" si="0"/>
        <v>0.23657615974674306</v>
      </c>
      <c r="K15" s="25">
        <f t="shared" si="1"/>
        <v>458741</v>
      </c>
      <c r="L15" s="43">
        <f t="shared" si="2"/>
        <v>0.12311270519396267</v>
      </c>
      <c r="M15" s="33"/>
      <c r="N15" s="33"/>
      <c r="O15" s="32"/>
    </row>
    <row r="16" spans="2:15" x14ac:dyDescent="0.25">
      <c r="B16" s="31"/>
      <c r="C16" s="33"/>
      <c r="D16" s="33"/>
      <c r="E16" s="33"/>
      <c r="F16" s="41">
        <v>2007</v>
      </c>
      <c r="G16" s="25">
        <v>514851</v>
      </c>
      <c r="H16" s="43">
        <f t="shared" si="0"/>
        <v>0.14772228228763784</v>
      </c>
      <c r="I16" s="25">
        <v>12037</v>
      </c>
      <c r="J16" s="43">
        <f t="shared" si="0"/>
        <v>0.1852107128790863</v>
      </c>
      <c r="K16" s="25">
        <f t="shared" si="1"/>
        <v>526888</v>
      </c>
      <c r="L16" s="43">
        <f t="shared" si="2"/>
        <v>0.14855223317732658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555063</v>
      </c>
      <c r="H17" s="43">
        <f t="shared" si="0"/>
        <v>7.8104150521218774E-2</v>
      </c>
      <c r="I17" s="25">
        <v>10641</v>
      </c>
      <c r="J17" s="43">
        <f t="shared" si="0"/>
        <v>-0.11597574146381984</v>
      </c>
      <c r="K17" s="25">
        <f t="shared" si="1"/>
        <v>565704</v>
      </c>
      <c r="L17" s="43">
        <f t="shared" si="2"/>
        <v>7.3670305643704248E-2</v>
      </c>
      <c r="M17" s="33"/>
      <c r="N17" s="33"/>
      <c r="O17" s="32"/>
    </row>
    <row r="18" spans="2:15" x14ac:dyDescent="0.25">
      <c r="B18" s="31"/>
      <c r="C18" s="33"/>
      <c r="D18" s="33"/>
      <c r="E18" s="33"/>
      <c r="F18" s="41">
        <v>2009</v>
      </c>
      <c r="G18" s="25">
        <v>575435</v>
      </c>
      <c r="H18" s="43">
        <f t="shared" si="0"/>
        <v>3.6702140117428117E-2</v>
      </c>
      <c r="I18" s="25">
        <v>9521</v>
      </c>
      <c r="J18" s="43">
        <f t="shared" si="0"/>
        <v>-0.10525326567051974</v>
      </c>
      <c r="K18" s="25">
        <f t="shared" si="1"/>
        <v>584956</v>
      </c>
      <c r="L18" s="43">
        <f t="shared" si="2"/>
        <v>3.4031931893711231E-2</v>
      </c>
      <c r="M18" s="160" t="s">
        <v>15</v>
      </c>
      <c r="N18" s="161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663847</v>
      </c>
      <c r="H19" s="43">
        <f t="shared" si="0"/>
        <v>0.15364376515158096</v>
      </c>
      <c r="I19" s="25">
        <v>10875</v>
      </c>
      <c r="J19" s="43">
        <f t="shared" si="0"/>
        <v>0.14221195252599528</v>
      </c>
      <c r="K19" s="25">
        <f t="shared" si="1"/>
        <v>674722</v>
      </c>
      <c r="L19" s="43">
        <f t="shared" si="2"/>
        <v>0.15345769596345704</v>
      </c>
      <c r="M19" s="160"/>
      <c r="N19" s="161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755296</v>
      </c>
      <c r="H20" s="43">
        <f t="shared" si="0"/>
        <v>0.13775613959240607</v>
      </c>
      <c r="I20" s="25">
        <v>13338</v>
      </c>
      <c r="J20" s="43">
        <f t="shared" si="0"/>
        <v>0.22648275862068967</v>
      </c>
      <c r="K20" s="25">
        <f t="shared" si="1"/>
        <v>768634</v>
      </c>
      <c r="L20" s="43">
        <f t="shared" si="2"/>
        <v>0.13918621298846046</v>
      </c>
      <c r="M20" s="160"/>
      <c r="N20" s="161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839199</v>
      </c>
      <c r="H21" s="43">
        <f t="shared" si="0"/>
        <v>0.11108624962928437</v>
      </c>
      <c r="I21" s="25">
        <v>12455</v>
      </c>
      <c r="J21" s="43">
        <f t="shared" si="0"/>
        <v>-6.6201829359724074E-2</v>
      </c>
      <c r="K21" s="25">
        <f t="shared" si="1"/>
        <v>851654</v>
      </c>
      <c r="L21" s="43">
        <f t="shared" si="2"/>
        <v>0.10800979399818389</v>
      </c>
      <c r="M21" s="160"/>
      <c r="N21" s="161"/>
      <c r="O21" s="32"/>
    </row>
    <row r="22" spans="2:15" ht="15" customHeight="1" x14ac:dyDescent="0.25">
      <c r="B22" s="31"/>
      <c r="C22" s="33"/>
      <c r="D22" s="33"/>
      <c r="E22" s="33"/>
      <c r="F22" s="41">
        <v>2013</v>
      </c>
      <c r="G22" s="25">
        <v>908098</v>
      </c>
      <c r="H22" s="43">
        <f t="shared" si="0"/>
        <v>8.2100908127869632E-2</v>
      </c>
      <c r="I22" s="25">
        <v>17353</v>
      </c>
      <c r="J22" s="43">
        <f t="shared" si="0"/>
        <v>0.39325572059413894</v>
      </c>
      <c r="K22" s="25">
        <f t="shared" si="1"/>
        <v>925451</v>
      </c>
      <c r="L22" s="43">
        <f t="shared" si="2"/>
        <v>8.6651386595965052E-2</v>
      </c>
      <c r="M22" s="160"/>
      <c r="N22" s="161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984113</v>
      </c>
      <c r="H23" s="43">
        <f t="shared" si="0"/>
        <v>8.3707925796554949E-2</v>
      </c>
      <c r="I23" s="25">
        <v>24939</v>
      </c>
      <c r="J23" s="43">
        <f t="shared" si="0"/>
        <v>0.43715784014291481</v>
      </c>
      <c r="K23" s="25">
        <f t="shared" si="1"/>
        <v>1009052</v>
      </c>
      <c r="L23" s="43">
        <f t="shared" si="2"/>
        <v>9.0335414840980288E-2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1081244</v>
      </c>
      <c r="H24" s="43">
        <f t="shared" si="0"/>
        <v>9.8699031513657554E-2</v>
      </c>
      <c r="I24" s="25">
        <v>24064</v>
      </c>
      <c r="J24" s="43">
        <f t="shared" si="0"/>
        <v>-3.5085608885681019E-2</v>
      </c>
      <c r="K24" s="25">
        <f t="shared" si="1"/>
        <v>1105308</v>
      </c>
      <c r="L24" s="43">
        <f t="shared" si="2"/>
        <v>9.5392507026397011E-2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1137987</v>
      </c>
      <c r="H25" s="43">
        <f t="shared" si="0"/>
        <v>5.2479366359489577E-2</v>
      </c>
      <c r="I25" s="25">
        <v>26097</v>
      </c>
      <c r="J25" s="43">
        <f t="shared" si="0"/>
        <v>8.4483045212766061E-2</v>
      </c>
      <c r="K25" s="25">
        <f t="shared" si="1"/>
        <v>1164084</v>
      </c>
      <c r="L25" s="43">
        <f t="shared" si="2"/>
        <v>5.3176128282795387E-2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1154604</v>
      </c>
      <c r="H26" s="43">
        <f t="shared" si="0"/>
        <v>1.4602100023989761E-2</v>
      </c>
      <c r="I26" s="25">
        <v>29042</v>
      </c>
      <c r="J26" s="43">
        <f t="shared" si="0"/>
        <v>0.11284822010192741</v>
      </c>
      <c r="K26" s="25">
        <f t="shared" si="1"/>
        <v>1183646</v>
      </c>
      <c r="L26" s="43">
        <f t="shared" si="2"/>
        <v>1.6804629219197231E-2</v>
      </c>
      <c r="M26" s="45">
        <f>+(K26/K16)^(1/10)-1</f>
        <v>8.4302234425413625E-2</v>
      </c>
      <c r="N26" s="33"/>
      <c r="O26" s="32"/>
    </row>
    <row r="27" spans="2:15" x14ac:dyDescent="0.25">
      <c r="B27" s="31"/>
      <c r="C27" s="159" t="s">
        <v>16</v>
      </c>
      <c r="D27" s="159"/>
      <c r="E27" s="33"/>
      <c r="F27" s="149" t="s">
        <v>17</v>
      </c>
      <c r="G27" s="149"/>
      <c r="H27" s="149"/>
      <c r="I27" s="149"/>
      <c r="J27" s="149"/>
      <c r="K27" s="149"/>
      <c r="L27" s="149"/>
      <c r="M27" s="33"/>
      <c r="N27" s="33"/>
      <c r="O27" s="32"/>
    </row>
    <row r="28" spans="2:15" x14ac:dyDescent="0.25">
      <c r="B28" s="31"/>
      <c r="C28" s="159"/>
      <c r="D28" s="159"/>
      <c r="E28" s="33"/>
      <c r="F28" s="44">
        <v>2007</v>
      </c>
      <c r="G28" s="26">
        <f>+G16/K16</f>
        <v>0.97715453758673565</v>
      </c>
      <c r="H28" s="27"/>
      <c r="I28" s="26">
        <f>+I16/K16</f>
        <v>2.2845462413264298E-2</v>
      </c>
      <c r="J28" s="27"/>
      <c r="K28" s="26">
        <f>+I28+G28</f>
        <v>1</v>
      </c>
      <c r="L28" s="27"/>
      <c r="M28" s="33"/>
      <c r="N28" s="33"/>
      <c r="O28" s="32"/>
    </row>
    <row r="29" spans="2:15" s="9" customFormat="1" x14ac:dyDescent="0.25">
      <c r="B29" s="31"/>
      <c r="C29" s="159"/>
      <c r="D29" s="159"/>
      <c r="E29" s="33"/>
      <c r="F29" s="44">
        <v>2012</v>
      </c>
      <c r="G29" s="26">
        <f>+G21/K21</f>
        <v>0.98537551634818832</v>
      </c>
      <c r="H29" s="27"/>
      <c r="I29" s="26">
        <f>+I21/K21</f>
        <v>1.462448365181165E-2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59"/>
      <c r="D30" s="159"/>
      <c r="E30" s="33"/>
      <c r="F30" s="44">
        <v>2017</v>
      </c>
      <c r="G30" s="26">
        <f>+G26/K26</f>
        <v>0.97546394783575496</v>
      </c>
      <c r="H30" s="27"/>
      <c r="I30" s="26">
        <f>+I26/K26</f>
        <v>2.4536052164245054E-2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50" t="s">
        <v>18</v>
      </c>
      <c r="G31" s="150"/>
      <c r="H31" s="150"/>
      <c r="I31" s="150"/>
      <c r="J31" s="150"/>
      <c r="K31" s="150"/>
      <c r="L31" s="150"/>
      <c r="M31" s="33"/>
      <c r="N31" s="33"/>
      <c r="O31" s="32"/>
    </row>
    <row r="32" spans="2:15" ht="15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40" t="s">
        <v>153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x14ac:dyDescent="0.25">
      <c r="B36" s="31"/>
      <c r="C36" s="147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Lima Metropolitana Y Callao con 171,489 arribos en esta región (equivalente al 36.3% de este total), Lima Provincias con 56,073 arribos (11.9%)  y Loreto con 34,658 arribos (7.3 %). En tanto  Estados Unidos (Usa) es el principal lugar de procedencia de los huespedes del exterior con 7,102  arribos (equivalente al 24.5 % de los arribos del exterior), le sigue Ecuador  con  5,042  arribos (17.4 %) y Bolivia con 2,780 (9.6 %) entre las principales.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32"/>
    </row>
    <row r="37" spans="2:15" x14ac:dyDescent="0.25">
      <c r="B37" s="31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32"/>
    </row>
    <row r="38" spans="2:15" x14ac:dyDescent="0.25">
      <c r="B38" s="31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C40" s="28"/>
      <c r="D40" s="144" t="s">
        <v>35</v>
      </c>
      <c r="E40" s="144"/>
      <c r="F40" s="144"/>
      <c r="G40" s="144"/>
      <c r="H40" s="144"/>
      <c r="I40" s="33"/>
      <c r="J40" s="154" t="s">
        <v>62</v>
      </c>
      <c r="K40" s="154"/>
      <c r="L40" s="154"/>
      <c r="M40" s="154"/>
      <c r="N40" s="33"/>
      <c r="O40" s="32"/>
    </row>
    <row r="41" spans="2:15" x14ac:dyDescent="0.25">
      <c r="B41" s="31"/>
      <c r="C41" s="28"/>
      <c r="D41" s="144"/>
      <c r="E41" s="144"/>
      <c r="F41" s="144"/>
      <c r="G41" s="144"/>
      <c r="H41" s="144"/>
      <c r="I41" s="33"/>
      <c r="J41" s="154"/>
      <c r="K41" s="154"/>
      <c r="L41" s="154"/>
      <c r="M41" s="154"/>
      <c r="N41" s="33"/>
      <c r="O41" s="32"/>
    </row>
    <row r="42" spans="2:15" x14ac:dyDescent="0.25">
      <c r="B42" s="31"/>
      <c r="C42" s="28"/>
      <c r="D42" s="20" t="s">
        <v>7</v>
      </c>
      <c r="E42" s="20" t="s">
        <v>19</v>
      </c>
      <c r="F42" s="20" t="s">
        <v>20</v>
      </c>
      <c r="G42" s="20" t="s">
        <v>21</v>
      </c>
      <c r="H42" s="20" t="s">
        <v>39</v>
      </c>
      <c r="I42" s="33"/>
      <c r="J42" s="20" t="s">
        <v>22</v>
      </c>
      <c r="K42" s="20" t="s">
        <v>19</v>
      </c>
      <c r="L42" s="20" t="s">
        <v>21</v>
      </c>
      <c r="M42" s="20" t="s">
        <v>39</v>
      </c>
      <c r="N42" s="33"/>
      <c r="O42" s="32"/>
    </row>
    <row r="43" spans="2:15" x14ac:dyDescent="0.25">
      <c r="B43" s="31"/>
      <c r="C43" s="28"/>
      <c r="D43" s="22" t="s">
        <v>33</v>
      </c>
      <c r="E43" s="47">
        <v>171489</v>
      </c>
      <c r="F43" s="50">
        <f t="shared" ref="F43:F51" si="3">+E43/E$51</f>
        <v>0.36326412160702259</v>
      </c>
      <c r="G43" s="50">
        <f t="shared" ref="G43:G50" si="4">+E43/E$54</f>
        <v>0.14852624796033964</v>
      </c>
      <c r="H43" s="52">
        <v>1.8908333333333334</v>
      </c>
      <c r="I43" s="33"/>
      <c r="J43" s="22" t="s">
        <v>41</v>
      </c>
      <c r="K43" s="47">
        <v>7102</v>
      </c>
      <c r="L43" s="50">
        <f t="shared" ref="L43:L54" si="5">+K43/K$54</f>
        <v>0.24454238688795538</v>
      </c>
      <c r="M43" s="52">
        <v>2.4774999999999996</v>
      </c>
      <c r="N43" s="33"/>
      <c r="O43" s="32"/>
    </row>
    <row r="44" spans="2:15" x14ac:dyDescent="0.25">
      <c r="B44" s="31"/>
      <c r="C44" s="28"/>
      <c r="D44" s="22" t="s">
        <v>34</v>
      </c>
      <c r="E44" s="47">
        <v>56073</v>
      </c>
      <c r="F44" s="50">
        <f t="shared" si="3"/>
        <v>0.11877910006397248</v>
      </c>
      <c r="G44" s="50">
        <f t="shared" si="4"/>
        <v>4.8564702703264497E-2</v>
      </c>
      <c r="H44" s="52">
        <v>1.6749999999999998</v>
      </c>
      <c r="I44" s="33"/>
      <c r="J44" s="22" t="s">
        <v>32</v>
      </c>
      <c r="K44" s="47">
        <v>5042</v>
      </c>
      <c r="L44" s="50">
        <f t="shared" si="5"/>
        <v>0.17361063287652365</v>
      </c>
      <c r="M44" s="52">
        <v>3.9833333333333329</v>
      </c>
      <c r="N44" s="33"/>
      <c r="O44" s="32"/>
    </row>
    <row r="45" spans="2:15" x14ac:dyDescent="0.25">
      <c r="B45" s="31"/>
      <c r="C45" s="28"/>
      <c r="D45" s="22" t="s">
        <v>3</v>
      </c>
      <c r="E45" s="47">
        <v>34658</v>
      </c>
      <c r="F45" s="50">
        <f t="shared" si="3"/>
        <v>7.341583382407145E-2</v>
      </c>
      <c r="G45" s="50">
        <f t="shared" si="4"/>
        <v>3.001721802453482E-2</v>
      </c>
      <c r="H45" s="52">
        <v>1.5441666666666671</v>
      </c>
      <c r="I45" s="33"/>
      <c r="J45" s="22" t="s">
        <v>50</v>
      </c>
      <c r="K45" s="47">
        <v>2780</v>
      </c>
      <c r="L45" s="50">
        <f t="shared" si="5"/>
        <v>9.5723435025136014E-2</v>
      </c>
      <c r="M45" s="52">
        <v>2.8816666666666664</v>
      </c>
      <c r="N45" s="33"/>
      <c r="O45" s="32"/>
    </row>
    <row r="46" spans="2:15" x14ac:dyDescent="0.25">
      <c r="B46" s="31"/>
      <c r="C46" s="28"/>
      <c r="D46" s="22" t="s">
        <v>23</v>
      </c>
      <c r="E46" s="47">
        <v>33217</v>
      </c>
      <c r="F46" s="50">
        <f t="shared" si="3"/>
        <v>7.0363372154601575E-2</v>
      </c>
      <c r="G46" s="50">
        <f t="shared" si="4"/>
        <v>2.8769171075104537E-2</v>
      </c>
      <c r="H46" s="52">
        <v>1.5625000000000002</v>
      </c>
      <c r="I46" s="33"/>
      <c r="J46" s="22" t="s">
        <v>44</v>
      </c>
      <c r="K46" s="47">
        <v>1815</v>
      </c>
      <c r="L46" s="50">
        <f t="shared" si="5"/>
        <v>6.2495695888712899E-2</v>
      </c>
      <c r="M46" s="52">
        <v>2.1749999999999998</v>
      </c>
      <c r="N46" s="33"/>
      <c r="O46" s="32"/>
    </row>
    <row r="47" spans="2:15" x14ac:dyDescent="0.25">
      <c r="B47" s="31"/>
      <c r="C47" s="28"/>
      <c r="D47" s="22" t="s">
        <v>2</v>
      </c>
      <c r="E47" s="47">
        <v>31155</v>
      </c>
      <c r="F47" s="50">
        <f t="shared" si="3"/>
        <v>6.5995449904464945E-2</v>
      </c>
      <c r="G47" s="50">
        <f t="shared" si="4"/>
        <v>2.6983277383414574E-2</v>
      </c>
      <c r="H47" s="52">
        <v>1.3433333333333335</v>
      </c>
      <c r="I47" s="33"/>
      <c r="J47" s="22" t="s">
        <v>24</v>
      </c>
      <c r="K47" s="47">
        <v>1760</v>
      </c>
      <c r="L47" s="50">
        <f t="shared" si="5"/>
        <v>6.0601886922388264E-2</v>
      </c>
      <c r="M47" s="52">
        <v>1.8425</v>
      </c>
      <c r="N47" s="33"/>
      <c r="O47" s="32"/>
    </row>
    <row r="48" spans="2:15" x14ac:dyDescent="0.25">
      <c r="B48" s="31"/>
      <c r="C48" s="28"/>
      <c r="D48" s="22" t="s">
        <v>49</v>
      </c>
      <c r="E48" s="47">
        <v>27522</v>
      </c>
      <c r="F48" s="50">
        <f t="shared" si="3"/>
        <v>5.8299687763462817E-2</v>
      </c>
      <c r="G48" s="50">
        <f t="shared" si="4"/>
        <v>2.3836744026523381E-2</v>
      </c>
      <c r="H48" s="52">
        <v>1.38</v>
      </c>
      <c r="I48" s="33"/>
      <c r="J48" s="22" t="s">
        <v>42</v>
      </c>
      <c r="K48" s="47">
        <v>1410</v>
      </c>
      <c r="L48" s="50">
        <f t="shared" si="5"/>
        <v>4.8550375318504237E-2</v>
      </c>
      <c r="M48" s="52">
        <v>1.7233333333333336</v>
      </c>
      <c r="N48" s="33"/>
      <c r="O48" s="32"/>
    </row>
    <row r="49" spans="2:15" x14ac:dyDescent="0.25">
      <c r="B49" s="31"/>
      <c r="C49" s="28"/>
      <c r="D49" s="22" t="s">
        <v>28</v>
      </c>
      <c r="E49" s="47">
        <v>26623</v>
      </c>
      <c r="F49" s="50">
        <f t="shared" si="3"/>
        <v>5.6395341447811588E-2</v>
      </c>
      <c r="G49" s="50">
        <f t="shared" si="4"/>
        <v>2.305812209207659E-2</v>
      </c>
      <c r="H49" s="52">
        <v>4.8899999999999997</v>
      </c>
      <c r="I49" s="33"/>
      <c r="J49" s="22" t="s">
        <v>26</v>
      </c>
      <c r="K49" s="47">
        <v>1262</v>
      </c>
      <c r="L49" s="50">
        <f>+K49/K$54</f>
        <v>4.3454307554576133E-2</v>
      </c>
      <c r="M49" s="52">
        <v>1.7508333333333332</v>
      </c>
      <c r="N49" s="33"/>
      <c r="O49" s="32"/>
    </row>
    <row r="50" spans="2:15" x14ac:dyDescent="0.25">
      <c r="B50" s="31"/>
      <c r="C50" s="28"/>
      <c r="D50" s="22" t="s">
        <v>6</v>
      </c>
      <c r="E50" s="47">
        <f>91305+36</f>
        <v>91341</v>
      </c>
      <c r="F50" s="50">
        <f t="shared" si="3"/>
        <v>0.19348709323459259</v>
      </c>
      <c r="G50" s="50">
        <f t="shared" si="4"/>
        <v>7.9110240394109146E-2</v>
      </c>
      <c r="H50" s="52">
        <v>2.3129901960784318</v>
      </c>
      <c r="I50" s="33"/>
      <c r="J50" s="22" t="s">
        <v>51</v>
      </c>
      <c r="K50" s="47">
        <v>1192</v>
      </c>
      <c r="L50" s="50">
        <f>+K50/K$54</f>
        <v>4.1044005233799329E-2</v>
      </c>
      <c r="M50" s="52">
        <v>1.5683333333333331</v>
      </c>
      <c r="N50" s="33"/>
      <c r="O50" s="32"/>
    </row>
    <row r="51" spans="2:15" x14ac:dyDescent="0.25">
      <c r="B51" s="31"/>
      <c r="C51" s="28"/>
      <c r="D51" s="48" t="s">
        <v>36</v>
      </c>
      <c r="E51" s="49">
        <f>SUM(E43:E50)</f>
        <v>472078</v>
      </c>
      <c r="F51" s="51">
        <f t="shared" si="3"/>
        <v>1</v>
      </c>
      <c r="G51" s="50"/>
      <c r="H51" s="28"/>
      <c r="I51" s="33"/>
      <c r="J51" s="22" t="s">
        <v>31</v>
      </c>
      <c r="K51" s="47">
        <v>1036</v>
      </c>
      <c r="L51" s="50">
        <f t="shared" si="5"/>
        <v>3.5672474347496728E-2</v>
      </c>
      <c r="M51" s="52">
        <v>1.8250000000000004</v>
      </c>
      <c r="N51" s="33"/>
      <c r="O51" s="32"/>
    </row>
    <row r="52" spans="2:15" x14ac:dyDescent="0.25">
      <c r="B52" s="31"/>
      <c r="C52" s="28"/>
      <c r="D52" s="53" t="s">
        <v>37</v>
      </c>
      <c r="E52" s="39"/>
      <c r="F52" s="22"/>
      <c r="G52" s="50"/>
      <c r="H52" s="28"/>
      <c r="I52" s="33"/>
      <c r="J52" s="22" t="s">
        <v>47</v>
      </c>
      <c r="K52" s="47">
        <v>847</v>
      </c>
      <c r="L52" s="50">
        <f t="shared" si="5"/>
        <v>2.9164658081399352E-2</v>
      </c>
      <c r="M52" s="52">
        <v>1.925</v>
      </c>
      <c r="N52" s="33"/>
      <c r="O52" s="32"/>
    </row>
    <row r="53" spans="2:15" x14ac:dyDescent="0.25">
      <c r="B53" s="31"/>
      <c r="C53" s="28"/>
      <c r="D53" s="22" t="s">
        <v>4</v>
      </c>
      <c r="E53" s="47">
        <v>682526</v>
      </c>
      <c r="F53" s="22"/>
      <c r="G53" s="50">
        <f>+E53/E$54</f>
        <v>0.59113427634063276</v>
      </c>
      <c r="H53" s="52">
        <v>1.1991666666666667</v>
      </c>
      <c r="I53" s="33"/>
      <c r="J53" s="22" t="s">
        <v>6</v>
      </c>
      <c r="K53" s="47">
        <f>4757+39</f>
        <v>4796</v>
      </c>
      <c r="L53" s="50">
        <f t="shared" si="5"/>
        <v>0.16514014186350803</v>
      </c>
      <c r="M53" s="52">
        <v>1.9370225178047755</v>
      </c>
      <c r="N53" s="33"/>
      <c r="O53" s="32"/>
    </row>
    <row r="54" spans="2:15" x14ac:dyDescent="0.25">
      <c r="B54" s="31"/>
      <c r="C54" s="28"/>
      <c r="D54" s="48" t="s">
        <v>14</v>
      </c>
      <c r="E54" s="49">
        <f>+E53+E51</f>
        <v>1154604</v>
      </c>
      <c r="F54" s="48"/>
      <c r="G54" s="51">
        <f>+E54/E$54</f>
        <v>1</v>
      </c>
      <c r="H54" s="48"/>
      <c r="I54" s="33"/>
      <c r="J54" s="48" t="s">
        <v>14</v>
      </c>
      <c r="K54" s="49">
        <f>SUM(K43:K53)</f>
        <v>29042</v>
      </c>
      <c r="L54" s="51">
        <f t="shared" si="5"/>
        <v>1</v>
      </c>
      <c r="M54" s="48"/>
      <c r="N54" s="33"/>
      <c r="O54" s="32"/>
    </row>
    <row r="55" spans="2:15" x14ac:dyDescent="0.25">
      <c r="B55" s="31"/>
      <c r="C55" s="28"/>
      <c r="D55" s="53" t="s">
        <v>38</v>
      </c>
      <c r="E55" s="33"/>
      <c r="F55" s="33"/>
      <c r="G55" s="33"/>
      <c r="H55" s="28"/>
      <c r="I55" s="33"/>
      <c r="J55" s="33"/>
      <c r="K55" s="33"/>
      <c r="L55" s="33"/>
      <c r="M55" s="33"/>
      <c r="N55" s="33"/>
      <c r="O55" s="32"/>
    </row>
    <row r="56" spans="2:15" ht="15" customHeight="1" x14ac:dyDescent="0.25">
      <c r="B56" s="31"/>
      <c r="C56" s="33"/>
      <c r="D56" s="146" t="s">
        <v>40</v>
      </c>
      <c r="E56" s="146"/>
      <c r="F56" s="146"/>
      <c r="G56" s="146"/>
      <c r="H56" s="146"/>
      <c r="I56" s="146"/>
      <c r="J56" s="146"/>
      <c r="K56" s="146"/>
      <c r="L56" s="146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2:1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x14ac:dyDescent="0.25">
      <c r="B60" s="40" t="s">
        <v>81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80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C62" s="28"/>
      <c r="D62" s="28"/>
      <c r="E62" s="144" t="s">
        <v>76</v>
      </c>
      <c r="F62" s="144"/>
      <c r="G62" s="144"/>
      <c r="H62" s="144"/>
      <c r="I62" s="144"/>
      <c r="J62" s="144"/>
      <c r="K62" s="144"/>
      <c r="L62" s="28"/>
      <c r="M62" s="28"/>
      <c r="N62" s="33"/>
      <c r="O62" s="32"/>
    </row>
    <row r="63" spans="2:15" x14ac:dyDescent="0.25">
      <c r="B63" s="31"/>
      <c r="C63" s="28"/>
      <c r="D63" s="28"/>
      <c r="E63" s="20" t="s">
        <v>77</v>
      </c>
      <c r="F63" s="20" t="s">
        <v>68</v>
      </c>
      <c r="G63" s="20" t="s">
        <v>71</v>
      </c>
      <c r="H63" s="20" t="s">
        <v>69</v>
      </c>
      <c r="I63" s="20" t="s">
        <v>71</v>
      </c>
      <c r="J63" s="71" t="s">
        <v>70</v>
      </c>
      <c r="K63" s="20" t="s">
        <v>71</v>
      </c>
      <c r="L63" s="28"/>
      <c r="M63" s="28"/>
      <c r="N63" s="33"/>
      <c r="O63" s="32"/>
    </row>
    <row r="64" spans="2:15" x14ac:dyDescent="0.25">
      <c r="B64" s="31"/>
      <c r="C64" s="28"/>
      <c r="D64" s="28"/>
      <c r="E64" s="77" t="s">
        <v>75</v>
      </c>
      <c r="F64" s="72">
        <f>SUM(F65:F70)</f>
        <v>50</v>
      </c>
      <c r="G64" s="78">
        <f>+F64/F72</f>
        <v>6.9252077562326875E-2</v>
      </c>
      <c r="H64" s="72">
        <f>SUM(H65:H70)</f>
        <v>1208</v>
      </c>
      <c r="I64" s="78">
        <f>+H64/H71</f>
        <v>0.15449545977746515</v>
      </c>
      <c r="J64" s="72">
        <f>SUM(J65:J70)</f>
        <v>2200</v>
      </c>
      <c r="K64" s="78">
        <f>+J64/J71</f>
        <v>0.17763423496164715</v>
      </c>
      <c r="L64" s="28"/>
      <c r="M64" s="28"/>
      <c r="N64" s="33"/>
      <c r="O64" s="32"/>
    </row>
    <row r="65" spans="2:15" x14ac:dyDescent="0.25">
      <c r="B65" s="31"/>
      <c r="C65" s="28"/>
      <c r="D65" s="28"/>
      <c r="E65" s="22" t="s">
        <v>63</v>
      </c>
      <c r="F65" s="47">
        <v>7</v>
      </c>
      <c r="G65" s="74">
        <f t="shared" ref="G65:G70" si="6">+F65/F$64</f>
        <v>0.14000000000000001</v>
      </c>
      <c r="H65" s="47">
        <v>141</v>
      </c>
      <c r="I65" s="74">
        <f t="shared" ref="I65:I70" si="7">+H65/H$64</f>
        <v>0.11672185430463576</v>
      </c>
      <c r="J65" s="47">
        <v>238</v>
      </c>
      <c r="K65" s="74">
        <f t="shared" ref="K65:K70" si="8">+J65/J$64</f>
        <v>0.10818181818181818</v>
      </c>
      <c r="L65" s="28"/>
      <c r="M65" s="28"/>
      <c r="N65" s="33"/>
      <c r="O65" s="32"/>
    </row>
    <row r="66" spans="2:15" x14ac:dyDescent="0.25">
      <c r="B66" s="31"/>
      <c r="C66" s="28"/>
      <c r="D66" s="28"/>
      <c r="E66" s="22" t="s">
        <v>64</v>
      </c>
      <c r="F66" s="47">
        <v>24</v>
      </c>
      <c r="G66" s="69">
        <f t="shared" si="6"/>
        <v>0.48</v>
      </c>
      <c r="H66" s="47">
        <v>535</v>
      </c>
      <c r="I66" s="69">
        <f t="shared" si="7"/>
        <v>0.44288079470198677</v>
      </c>
      <c r="J66" s="47">
        <v>907</v>
      </c>
      <c r="K66" s="69">
        <f t="shared" si="8"/>
        <v>0.41227272727272729</v>
      </c>
      <c r="L66" s="28"/>
      <c r="M66" s="21"/>
      <c r="N66" s="33"/>
      <c r="O66" s="32"/>
    </row>
    <row r="67" spans="2:15" x14ac:dyDescent="0.25">
      <c r="B67" s="31"/>
      <c r="C67" s="28"/>
      <c r="D67" s="28"/>
      <c r="E67" s="22" t="s">
        <v>65</v>
      </c>
      <c r="F67" s="47">
        <v>12</v>
      </c>
      <c r="G67" s="69">
        <f t="shared" si="6"/>
        <v>0.24</v>
      </c>
      <c r="H67" s="47">
        <v>415</v>
      </c>
      <c r="I67" s="69">
        <f t="shared" si="7"/>
        <v>0.3435430463576159</v>
      </c>
      <c r="J67" s="47">
        <v>781</v>
      </c>
      <c r="K67" s="69">
        <f t="shared" si="8"/>
        <v>0.35499999999999998</v>
      </c>
      <c r="L67" s="28"/>
      <c r="M67" s="28"/>
      <c r="N67" s="33"/>
      <c r="O67" s="32"/>
    </row>
    <row r="68" spans="2:15" x14ac:dyDescent="0.25">
      <c r="B68" s="31"/>
      <c r="C68" s="28"/>
      <c r="D68" s="28"/>
      <c r="E68" s="22" t="s">
        <v>66</v>
      </c>
      <c r="F68" s="47">
        <v>1</v>
      </c>
      <c r="G68" s="69">
        <f t="shared" si="6"/>
        <v>0.02</v>
      </c>
      <c r="H68" s="47">
        <v>20</v>
      </c>
      <c r="I68" s="69">
        <f t="shared" si="7"/>
        <v>1.6556291390728478E-2</v>
      </c>
      <c r="J68" s="47">
        <v>49</v>
      </c>
      <c r="K68" s="69">
        <f t="shared" si="8"/>
        <v>2.2272727272727274E-2</v>
      </c>
      <c r="L68" s="28"/>
      <c r="M68" s="28"/>
      <c r="N68" s="33"/>
      <c r="O68" s="32"/>
    </row>
    <row r="69" spans="2:15" x14ac:dyDescent="0.25">
      <c r="B69" s="31"/>
      <c r="C69" s="28"/>
      <c r="D69" s="28"/>
      <c r="E69" s="22" t="s">
        <v>67</v>
      </c>
      <c r="F69" s="47">
        <v>0</v>
      </c>
      <c r="G69" s="69">
        <f t="shared" si="6"/>
        <v>0</v>
      </c>
      <c r="H69" s="47">
        <v>0</v>
      </c>
      <c r="I69" s="69">
        <f t="shared" si="7"/>
        <v>0</v>
      </c>
      <c r="J69" s="47">
        <v>0</v>
      </c>
      <c r="K69" s="69">
        <f t="shared" si="8"/>
        <v>0</v>
      </c>
      <c r="L69" s="28"/>
      <c r="M69" s="28"/>
      <c r="N69" s="33"/>
      <c r="O69" s="32"/>
    </row>
    <row r="70" spans="2:15" x14ac:dyDescent="0.25">
      <c r="B70" s="31"/>
      <c r="C70" s="28"/>
      <c r="D70" s="28"/>
      <c r="E70" s="22" t="s">
        <v>78</v>
      </c>
      <c r="F70" s="47">
        <v>6</v>
      </c>
      <c r="G70" s="69">
        <f t="shared" si="6"/>
        <v>0.12</v>
      </c>
      <c r="H70" s="47">
        <v>97</v>
      </c>
      <c r="I70" s="69">
        <f t="shared" si="7"/>
        <v>8.0298013245033106E-2</v>
      </c>
      <c r="J70" s="47">
        <v>225</v>
      </c>
      <c r="K70" s="69">
        <f t="shared" si="8"/>
        <v>0.10227272727272728</v>
      </c>
      <c r="L70" s="28"/>
      <c r="M70" s="28"/>
      <c r="N70" s="33"/>
      <c r="O70" s="32"/>
    </row>
    <row r="71" spans="2:15" ht="15.75" thickBot="1" x14ac:dyDescent="0.3">
      <c r="B71" s="31"/>
      <c r="C71" s="28"/>
      <c r="D71" s="28"/>
      <c r="E71" s="75" t="s">
        <v>73</v>
      </c>
      <c r="F71" s="76">
        <v>672</v>
      </c>
      <c r="G71" s="79">
        <f>+F71/F72</f>
        <v>0.93074792243767313</v>
      </c>
      <c r="H71" s="76">
        <v>7819</v>
      </c>
      <c r="I71" s="79">
        <f>+H71/H72</f>
        <v>0.86617924005760494</v>
      </c>
      <c r="J71" s="76">
        <v>12385</v>
      </c>
      <c r="K71" s="79">
        <f>+J71/J72</f>
        <v>0.84916009598902986</v>
      </c>
      <c r="L71" s="28"/>
      <c r="M71" s="28"/>
      <c r="N71" s="33"/>
      <c r="O71" s="32"/>
    </row>
    <row r="72" spans="2:15" ht="15.75" thickTop="1" x14ac:dyDescent="0.25">
      <c r="B72" s="31"/>
      <c r="C72" s="28"/>
      <c r="D72" s="28"/>
      <c r="E72" s="77" t="s">
        <v>74</v>
      </c>
      <c r="F72" s="72">
        <f>+F71+F64</f>
        <v>722</v>
      </c>
      <c r="G72" s="73"/>
      <c r="H72" s="72">
        <f>+H71+H64</f>
        <v>9027</v>
      </c>
      <c r="I72" s="73"/>
      <c r="J72" s="72">
        <f>+J71+J64</f>
        <v>14585</v>
      </c>
      <c r="K72" s="73"/>
      <c r="L72" s="28"/>
      <c r="M72" s="28"/>
      <c r="N72" s="33"/>
      <c r="O72" s="32"/>
    </row>
    <row r="73" spans="2:15" x14ac:dyDescent="0.25">
      <c r="B73" s="31"/>
      <c r="C73" s="28"/>
      <c r="D73" s="28"/>
      <c r="E73" s="145" t="s">
        <v>80</v>
      </c>
      <c r="F73" s="145"/>
      <c r="G73" s="145"/>
      <c r="H73" s="145"/>
      <c r="I73" s="145"/>
      <c r="J73" s="145"/>
      <c r="K73" s="145"/>
      <c r="L73" s="28"/>
      <c r="M73" s="28"/>
      <c r="N73" s="33"/>
      <c r="O73" s="32"/>
    </row>
    <row r="74" spans="2:15" x14ac:dyDescent="0.25">
      <c r="B74" s="31"/>
      <c r="C74" s="28"/>
      <c r="D74" s="28"/>
      <c r="E74" s="145"/>
      <c r="F74" s="145"/>
      <c r="G74" s="145"/>
      <c r="H74" s="145"/>
      <c r="I74" s="145"/>
      <c r="J74" s="145"/>
      <c r="K74" s="145"/>
      <c r="L74" s="28"/>
      <c r="M74" s="28"/>
      <c r="N74" s="33"/>
      <c r="O74" s="32"/>
    </row>
    <row r="75" spans="2:15" x14ac:dyDescent="0.25">
      <c r="B75" s="31"/>
      <c r="C75" s="28"/>
      <c r="D75" s="28"/>
      <c r="E75" s="83" t="s">
        <v>79</v>
      </c>
      <c r="F75" s="53"/>
      <c r="G75" s="53"/>
      <c r="H75" s="53"/>
      <c r="I75" s="53"/>
      <c r="J75" s="53"/>
      <c r="K75" s="28"/>
      <c r="L75" s="28"/>
      <c r="M75" s="28"/>
      <c r="N75" s="33"/>
      <c r="O75" s="32"/>
    </row>
    <row r="76" spans="2:15" x14ac:dyDescent="0.25">
      <c r="B76" s="31"/>
      <c r="C76" s="28"/>
      <c r="D76" s="28"/>
      <c r="E76" s="81" t="s">
        <v>72</v>
      </c>
      <c r="F76" s="81"/>
      <c r="G76" s="81"/>
      <c r="H76" s="81"/>
      <c r="I76" s="81"/>
      <c r="J76" s="81"/>
      <c r="K76" s="82"/>
      <c r="L76" s="28"/>
      <c r="M76" s="28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78" spans="2:1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x14ac:dyDescent="0.25">
      <c r="B81" s="28"/>
      <c r="C81" s="28"/>
      <c r="D81" s="28"/>
      <c r="E81" s="28"/>
      <c r="F81" s="28"/>
      <c r="G81" s="47"/>
      <c r="H81" s="47"/>
      <c r="I81" s="47"/>
      <c r="J81" s="47"/>
      <c r="K81" s="47"/>
      <c r="L81" s="28"/>
      <c r="M81" s="28"/>
      <c r="N81" s="28"/>
      <c r="O81" s="28"/>
    </row>
    <row r="82" spans="2:15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2:15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2:15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2:15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15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2:15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2:15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2:15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2:15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2:15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2:15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2:15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2:15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2:15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2:15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15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2:15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5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2:15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2:15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2:15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5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2:15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2:15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2:15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2:15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2:15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2:15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2:15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5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2:15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2:15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2:15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2:15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2:15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2:15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2:15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2:15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2:15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2:15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2:15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2:15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2:15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2:15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2:15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2:15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</sheetData>
  <mergeCells count="13">
    <mergeCell ref="E62:K62"/>
    <mergeCell ref="E73:K74"/>
    <mergeCell ref="B1:O2"/>
    <mergeCell ref="C7:N8"/>
    <mergeCell ref="F10:L10"/>
    <mergeCell ref="D40:H41"/>
    <mergeCell ref="D56:L56"/>
    <mergeCell ref="J40:M41"/>
    <mergeCell ref="M18:N22"/>
    <mergeCell ref="C27:D30"/>
    <mergeCell ref="F27:L27"/>
    <mergeCell ref="F31:L31"/>
    <mergeCell ref="C36:N3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161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6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63" t="s">
        <v>150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2:15" ht="15" customHeight="1" x14ac:dyDescent="0.25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2:15" x14ac:dyDescent="0.25">
      <c r="B3" s="8" t="str">
        <f>+B6</f>
        <v>1. Arribo de visitantes a establecimientos de hospedaje*</v>
      </c>
      <c r="C3" s="22"/>
      <c r="D3" s="22"/>
      <c r="E3" s="22"/>
      <c r="F3" s="22"/>
      <c r="G3" s="22"/>
      <c r="H3" s="8"/>
      <c r="I3" s="23"/>
      <c r="J3" s="23" t="str">
        <f>+B60</f>
        <v>3. Establecimientos de Hospedaje Colectivo, según categoría, 2017</v>
      </c>
      <c r="K3" s="23"/>
      <c r="L3" s="23"/>
      <c r="M3" s="8"/>
      <c r="N3" s="24"/>
      <c r="O3" s="24"/>
    </row>
    <row r="4" spans="2:15" x14ac:dyDescent="0.25">
      <c r="B4" s="8" t="str">
        <f>+B35</f>
        <v>2. Arribo de visitantes a establecimientos de hospedaje*</v>
      </c>
      <c r="C4" s="22"/>
      <c r="D4" s="22"/>
      <c r="E4" s="22"/>
      <c r="F4" s="22"/>
      <c r="G4" s="22"/>
      <c r="H4" s="8"/>
      <c r="I4" s="23"/>
      <c r="J4" s="23"/>
      <c r="K4" s="23"/>
      <c r="L4" s="23"/>
      <c r="M4" s="8"/>
      <c r="N4" s="24"/>
      <c r="O4" s="24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40" t="s">
        <v>152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x14ac:dyDescent="0.25">
      <c r="B7" s="31"/>
      <c r="C7" s="147" t="str">
        <f>+CONCATENATE("En los últimos 10 años el turismo de la región ha mostrado un importante crecimiento, es así, que en el año 2007 registró ",FIXED(K16,1)," arribos de turistas nacionales y extranjeros, mientras que el 2017 los  arribos de turistas extranjeros y nacionales sumaron ",FIXED(K26,1), ", representando un  crecimiento promedio anual de ",FIXED(M26*100,1),"%   en el periodo 2006 – 2016.")</f>
        <v>En los últimos 10 años el turismo de la región ha mostrado un importante crecimiento, es así, que en el año 2007 registró 233,527.0 arribos de turistas nacionales y extranjeros, mientras que el 2017 los  arribos de turistas extranjeros y nacionales sumaron 379,728.0, representando un  crecimiento promedio anual de 5.0%   en el periodo 2006 – 2016.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32"/>
    </row>
    <row r="8" spans="2:15" x14ac:dyDescent="0.25">
      <c r="B8" s="31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32"/>
    </row>
    <row r="9" spans="2:15" ht="15" customHeight="1" x14ac:dyDescent="0.25">
      <c r="B9" s="3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</row>
    <row r="10" spans="2:15" x14ac:dyDescent="0.25">
      <c r="B10" s="31"/>
      <c r="C10" s="33"/>
      <c r="D10" s="33"/>
      <c r="E10" s="33"/>
      <c r="F10" s="148" t="s">
        <v>110</v>
      </c>
      <c r="G10" s="148"/>
      <c r="H10" s="148"/>
      <c r="I10" s="148"/>
      <c r="J10" s="148"/>
      <c r="K10" s="148"/>
      <c r="L10" s="148"/>
      <c r="M10" s="33"/>
      <c r="N10" s="33"/>
      <c r="O10" s="32"/>
    </row>
    <row r="11" spans="2:15" x14ac:dyDescent="0.25">
      <c r="B11" s="31"/>
      <c r="C11" s="33"/>
      <c r="D11" s="33"/>
      <c r="E11" s="33"/>
      <c r="F11" s="18" t="s">
        <v>10</v>
      </c>
      <c r="G11" s="19" t="s">
        <v>11</v>
      </c>
      <c r="H11" s="18" t="s">
        <v>12</v>
      </c>
      <c r="I11" s="19" t="s">
        <v>13</v>
      </c>
      <c r="J11" s="18" t="s">
        <v>12</v>
      </c>
      <c r="K11" s="18" t="s">
        <v>14</v>
      </c>
      <c r="L11" s="18" t="s">
        <v>12</v>
      </c>
      <c r="M11" s="33"/>
      <c r="N11" s="33"/>
      <c r="O11" s="32"/>
    </row>
    <row r="12" spans="2:15" ht="15" customHeight="1" x14ac:dyDescent="0.25">
      <c r="B12" s="31"/>
      <c r="C12" s="33"/>
      <c r="D12" s="33"/>
      <c r="E12" s="33"/>
      <c r="F12" s="41">
        <v>2003</v>
      </c>
      <c r="G12" s="25">
        <v>131319</v>
      </c>
      <c r="H12" s="42"/>
      <c r="I12" s="25">
        <v>3062</v>
      </c>
      <c r="J12" s="42"/>
      <c r="K12" s="25">
        <f>+I12+G12</f>
        <v>134381</v>
      </c>
      <c r="L12" s="42"/>
      <c r="M12" s="33"/>
      <c r="N12" s="33"/>
      <c r="O12" s="32"/>
    </row>
    <row r="13" spans="2:15" x14ac:dyDescent="0.25">
      <c r="B13" s="31"/>
      <c r="C13" s="33"/>
      <c r="D13" s="33"/>
      <c r="E13" s="33"/>
      <c r="F13" s="41">
        <v>2004</v>
      </c>
      <c r="G13" s="25">
        <v>150752</v>
      </c>
      <c r="H13" s="43">
        <f>+G13/G12-1</f>
        <v>0.14798315552204944</v>
      </c>
      <c r="I13" s="25">
        <v>4270</v>
      </c>
      <c r="J13" s="43">
        <f>+I13/I12-1</f>
        <v>0.39451338994121499</v>
      </c>
      <c r="K13" s="25">
        <f>+I13+G13</f>
        <v>155022</v>
      </c>
      <c r="L13" s="43">
        <f>+K13/K12-1</f>
        <v>0.15360058341581029</v>
      </c>
      <c r="M13" s="33"/>
      <c r="N13" s="33"/>
      <c r="O13" s="32"/>
    </row>
    <row r="14" spans="2:15" x14ac:dyDescent="0.25">
      <c r="B14" s="31"/>
      <c r="C14" s="33"/>
      <c r="D14" s="33"/>
      <c r="E14" s="33"/>
      <c r="F14" s="41">
        <v>2005</v>
      </c>
      <c r="G14" s="25">
        <v>171067</v>
      </c>
      <c r="H14" s="43">
        <f t="shared" ref="H14:J26" si="0">+G14/G13-1</f>
        <v>0.13475774782424121</v>
      </c>
      <c r="I14" s="25">
        <v>4712</v>
      </c>
      <c r="J14" s="43">
        <f t="shared" si="0"/>
        <v>0.10351288056206087</v>
      </c>
      <c r="K14" s="25">
        <f t="shared" ref="K14:K26" si="1">+I14+G14</f>
        <v>175779</v>
      </c>
      <c r="L14" s="43">
        <f t="shared" ref="L14:L26" si="2">+K14/K13-1</f>
        <v>0.13389712427913447</v>
      </c>
      <c r="M14" s="33"/>
      <c r="N14" s="33"/>
      <c r="O14" s="32"/>
    </row>
    <row r="15" spans="2:15" x14ac:dyDescent="0.25">
      <c r="B15" s="31"/>
      <c r="C15" s="33"/>
      <c r="D15" s="33"/>
      <c r="E15" s="33"/>
      <c r="F15" s="41">
        <v>2006</v>
      </c>
      <c r="G15" s="25">
        <v>194234</v>
      </c>
      <c r="H15" s="43">
        <f t="shared" si="0"/>
        <v>0.1354264703303385</v>
      </c>
      <c r="I15" s="25">
        <v>3507</v>
      </c>
      <c r="J15" s="43">
        <f t="shared" si="0"/>
        <v>-0.25573005093378609</v>
      </c>
      <c r="K15" s="25">
        <f t="shared" si="1"/>
        <v>197741</v>
      </c>
      <c r="L15" s="43">
        <f t="shared" si="2"/>
        <v>0.12494097702228357</v>
      </c>
      <c r="M15" s="33"/>
      <c r="N15" s="33"/>
      <c r="O15" s="32"/>
    </row>
    <row r="16" spans="2:15" x14ac:dyDescent="0.25">
      <c r="B16" s="31"/>
      <c r="C16" s="33"/>
      <c r="D16" s="33"/>
      <c r="E16" s="33"/>
      <c r="F16" s="41">
        <v>2007</v>
      </c>
      <c r="G16" s="25">
        <v>230212</v>
      </c>
      <c r="H16" s="43">
        <f t="shared" si="0"/>
        <v>0.18523018627016907</v>
      </c>
      <c r="I16" s="25">
        <v>3315</v>
      </c>
      <c r="J16" s="43">
        <f t="shared" si="0"/>
        <v>-5.4747647562018775E-2</v>
      </c>
      <c r="K16" s="25">
        <f t="shared" si="1"/>
        <v>233527</v>
      </c>
      <c r="L16" s="43">
        <f t="shared" si="2"/>
        <v>0.18097410248759749</v>
      </c>
      <c r="M16" s="33"/>
      <c r="N16" s="33"/>
      <c r="O16" s="32"/>
    </row>
    <row r="17" spans="2:15" x14ac:dyDescent="0.25">
      <c r="B17" s="31"/>
      <c r="C17" s="33"/>
      <c r="D17" s="33"/>
      <c r="E17" s="33"/>
      <c r="F17" s="41">
        <v>2008</v>
      </c>
      <c r="G17" s="25">
        <v>267824</v>
      </c>
      <c r="H17" s="43">
        <f t="shared" si="0"/>
        <v>0.16337984118985971</v>
      </c>
      <c r="I17" s="25">
        <v>4136</v>
      </c>
      <c r="J17" s="43">
        <f t="shared" si="0"/>
        <v>0.24766214177978885</v>
      </c>
      <c r="K17" s="25">
        <f t="shared" si="1"/>
        <v>271960</v>
      </c>
      <c r="L17" s="43">
        <f t="shared" si="2"/>
        <v>0.1645762588480133</v>
      </c>
      <c r="M17" s="33"/>
      <c r="N17" s="33"/>
      <c r="O17" s="32"/>
    </row>
    <row r="18" spans="2:15" x14ac:dyDescent="0.25">
      <c r="B18" s="31"/>
      <c r="C18" s="33"/>
      <c r="D18" s="33"/>
      <c r="E18" s="33"/>
      <c r="F18" s="41">
        <v>2009</v>
      </c>
      <c r="G18" s="25">
        <v>289277</v>
      </c>
      <c r="H18" s="43">
        <f t="shared" si="0"/>
        <v>8.0101111177489637E-2</v>
      </c>
      <c r="I18" s="25">
        <v>5636</v>
      </c>
      <c r="J18" s="43">
        <f t="shared" si="0"/>
        <v>0.36266924564796899</v>
      </c>
      <c r="K18" s="25">
        <f t="shared" si="1"/>
        <v>294913</v>
      </c>
      <c r="L18" s="43">
        <f t="shared" si="2"/>
        <v>8.4398440947198061E-2</v>
      </c>
      <c r="M18" s="160" t="s">
        <v>15</v>
      </c>
      <c r="N18" s="161"/>
      <c r="O18" s="32"/>
    </row>
    <row r="19" spans="2:15" x14ac:dyDescent="0.25">
      <c r="B19" s="31"/>
      <c r="C19" s="33"/>
      <c r="D19" s="33"/>
      <c r="E19" s="33"/>
      <c r="F19" s="41">
        <v>2010</v>
      </c>
      <c r="G19" s="25">
        <v>305211</v>
      </c>
      <c r="H19" s="43">
        <f t="shared" si="0"/>
        <v>5.5082153092019137E-2</v>
      </c>
      <c r="I19" s="25">
        <v>6699</v>
      </c>
      <c r="J19" s="43">
        <f t="shared" si="0"/>
        <v>0.18860894251242022</v>
      </c>
      <c r="K19" s="25">
        <f t="shared" si="1"/>
        <v>311910</v>
      </c>
      <c r="L19" s="43">
        <f t="shared" si="2"/>
        <v>5.7633946282462878E-2</v>
      </c>
      <c r="M19" s="160"/>
      <c r="N19" s="161"/>
      <c r="O19" s="32"/>
    </row>
    <row r="20" spans="2:15" x14ac:dyDescent="0.25">
      <c r="B20" s="31"/>
      <c r="C20" s="33"/>
      <c r="D20" s="33"/>
      <c r="E20" s="33"/>
      <c r="F20" s="41">
        <v>2011</v>
      </c>
      <c r="G20" s="25">
        <v>355268</v>
      </c>
      <c r="H20" s="43">
        <f t="shared" si="0"/>
        <v>0.16400785030683696</v>
      </c>
      <c r="I20" s="25">
        <v>6757</v>
      </c>
      <c r="J20" s="43">
        <f t="shared" si="0"/>
        <v>8.6580086580085869E-3</v>
      </c>
      <c r="K20" s="25">
        <f t="shared" si="1"/>
        <v>362025</v>
      </c>
      <c r="L20" s="43">
        <f t="shared" si="2"/>
        <v>0.16067134750408774</v>
      </c>
      <c r="M20" s="160"/>
      <c r="N20" s="161"/>
      <c r="O20" s="32"/>
    </row>
    <row r="21" spans="2:15" x14ac:dyDescent="0.25">
      <c r="B21" s="31"/>
      <c r="C21" s="33"/>
      <c r="D21" s="33"/>
      <c r="E21" s="33"/>
      <c r="F21" s="41">
        <v>2012</v>
      </c>
      <c r="G21" s="25">
        <v>427290</v>
      </c>
      <c r="H21" s="43">
        <f t="shared" si="0"/>
        <v>0.20272582951461993</v>
      </c>
      <c r="I21" s="25">
        <v>7010</v>
      </c>
      <c r="J21" s="43">
        <f t="shared" si="0"/>
        <v>3.7442652064525683E-2</v>
      </c>
      <c r="K21" s="25">
        <f t="shared" si="1"/>
        <v>434300</v>
      </c>
      <c r="L21" s="43">
        <f t="shared" si="2"/>
        <v>0.19964090877701812</v>
      </c>
      <c r="M21" s="160"/>
      <c r="N21" s="161"/>
      <c r="O21" s="32"/>
    </row>
    <row r="22" spans="2:15" ht="15" customHeight="1" x14ac:dyDescent="0.25">
      <c r="B22" s="31"/>
      <c r="C22" s="33"/>
      <c r="D22" s="33"/>
      <c r="E22" s="33"/>
      <c r="F22" s="41">
        <v>2013</v>
      </c>
      <c r="G22" s="25">
        <v>431082</v>
      </c>
      <c r="H22" s="43">
        <f t="shared" si="0"/>
        <v>8.8745348592291773E-3</v>
      </c>
      <c r="I22" s="25">
        <v>8514</v>
      </c>
      <c r="J22" s="43">
        <f t="shared" si="0"/>
        <v>0.21455064194008555</v>
      </c>
      <c r="K22" s="25">
        <f t="shared" si="1"/>
        <v>439596</v>
      </c>
      <c r="L22" s="43">
        <f t="shared" si="2"/>
        <v>1.2194335712641058E-2</v>
      </c>
      <c r="M22" s="160"/>
      <c r="N22" s="161"/>
      <c r="O22" s="32"/>
    </row>
    <row r="23" spans="2:15" x14ac:dyDescent="0.25">
      <c r="B23" s="31"/>
      <c r="C23" s="33"/>
      <c r="D23" s="33"/>
      <c r="E23" s="33"/>
      <c r="F23" s="41">
        <v>2014</v>
      </c>
      <c r="G23" s="25">
        <v>433757</v>
      </c>
      <c r="H23" s="43">
        <f t="shared" si="0"/>
        <v>6.2053159259722879E-3</v>
      </c>
      <c r="I23" s="25">
        <v>11522</v>
      </c>
      <c r="J23" s="43">
        <f t="shared" si="0"/>
        <v>0.35330044632370217</v>
      </c>
      <c r="K23" s="25">
        <f t="shared" si="1"/>
        <v>445279</v>
      </c>
      <c r="L23" s="43">
        <f t="shared" si="2"/>
        <v>1.2927779142667406E-2</v>
      </c>
      <c r="M23" s="21"/>
      <c r="N23" s="33"/>
      <c r="O23" s="32"/>
    </row>
    <row r="24" spans="2:15" x14ac:dyDescent="0.25">
      <c r="B24" s="31"/>
      <c r="C24" s="33"/>
      <c r="D24" s="33"/>
      <c r="E24" s="33"/>
      <c r="F24" s="41">
        <v>2015</v>
      </c>
      <c r="G24" s="25">
        <v>464890</v>
      </c>
      <c r="H24" s="43">
        <f t="shared" si="0"/>
        <v>7.1775210544152701E-2</v>
      </c>
      <c r="I24" s="25">
        <v>12928</v>
      </c>
      <c r="J24" s="43">
        <f t="shared" si="0"/>
        <v>0.12202742579413295</v>
      </c>
      <c r="K24" s="25">
        <f t="shared" si="1"/>
        <v>477818</v>
      </c>
      <c r="L24" s="43">
        <f t="shared" si="2"/>
        <v>7.3075532419000222E-2</v>
      </c>
      <c r="M24" s="34"/>
      <c r="N24" s="33"/>
      <c r="O24" s="32"/>
    </row>
    <row r="25" spans="2:15" x14ac:dyDescent="0.25">
      <c r="B25" s="31"/>
      <c r="C25" s="33"/>
      <c r="D25" s="33"/>
      <c r="E25" s="33"/>
      <c r="F25" s="41">
        <v>2016</v>
      </c>
      <c r="G25" s="25">
        <v>436785</v>
      </c>
      <c r="H25" s="43">
        <f t="shared" si="0"/>
        <v>-6.0455161436038685E-2</v>
      </c>
      <c r="I25" s="25">
        <v>11860</v>
      </c>
      <c r="J25" s="43">
        <f t="shared" si="0"/>
        <v>-8.2611386138613851E-2</v>
      </c>
      <c r="K25" s="25">
        <f t="shared" si="1"/>
        <v>448645</v>
      </c>
      <c r="L25" s="43">
        <f t="shared" si="2"/>
        <v>-6.1054627494150471E-2</v>
      </c>
      <c r="M25" s="33"/>
      <c r="N25" s="33"/>
      <c r="O25" s="32"/>
    </row>
    <row r="26" spans="2:15" x14ac:dyDescent="0.25">
      <c r="B26" s="31"/>
      <c r="C26" s="33"/>
      <c r="D26" s="33"/>
      <c r="E26" s="33"/>
      <c r="F26" s="41">
        <v>2017</v>
      </c>
      <c r="G26" s="25">
        <v>365633</v>
      </c>
      <c r="H26" s="43">
        <f t="shared" si="0"/>
        <v>-0.16289936696544072</v>
      </c>
      <c r="I26" s="25">
        <v>14095</v>
      </c>
      <c r="J26" s="43">
        <f t="shared" si="0"/>
        <v>0.18844856661045539</v>
      </c>
      <c r="K26" s="25">
        <f t="shared" si="1"/>
        <v>379728</v>
      </c>
      <c r="L26" s="43">
        <f t="shared" si="2"/>
        <v>-0.15361142997247268</v>
      </c>
      <c r="M26" s="45">
        <f>+(K26/K16)^(1/10)-1</f>
        <v>4.9816881599032969E-2</v>
      </c>
      <c r="N26" s="33"/>
      <c r="O26" s="32"/>
    </row>
    <row r="27" spans="2:15" x14ac:dyDescent="0.25">
      <c r="B27" s="31"/>
      <c r="C27" s="159" t="s">
        <v>16</v>
      </c>
      <c r="D27" s="159"/>
      <c r="E27" s="33"/>
      <c r="F27" s="149" t="s">
        <v>17</v>
      </c>
      <c r="G27" s="149"/>
      <c r="H27" s="149"/>
      <c r="I27" s="149"/>
      <c r="J27" s="149"/>
      <c r="K27" s="149"/>
      <c r="L27" s="149"/>
      <c r="M27" s="33"/>
      <c r="N27" s="33"/>
      <c r="O27" s="32"/>
    </row>
    <row r="28" spans="2:15" x14ac:dyDescent="0.25">
      <c r="B28" s="31"/>
      <c r="C28" s="159"/>
      <c r="D28" s="159"/>
      <c r="E28" s="33"/>
      <c r="F28" s="44">
        <v>2007</v>
      </c>
      <c r="G28" s="26">
        <f>+G16/K16</f>
        <v>0.9858046392922446</v>
      </c>
      <c r="H28" s="27"/>
      <c r="I28" s="26">
        <f>+I16/K16</f>
        <v>1.4195360707755421E-2</v>
      </c>
      <c r="J28" s="27"/>
      <c r="K28" s="26">
        <f>+I28+G28</f>
        <v>1</v>
      </c>
      <c r="L28" s="27"/>
      <c r="M28" s="33"/>
      <c r="N28" s="33"/>
      <c r="O28" s="32"/>
    </row>
    <row r="29" spans="2:15" x14ac:dyDescent="0.25">
      <c r="B29" s="31"/>
      <c r="C29" s="159"/>
      <c r="D29" s="159"/>
      <c r="E29" s="33"/>
      <c r="F29" s="44">
        <v>2012</v>
      </c>
      <c r="G29" s="26">
        <f>+G21/K21</f>
        <v>0.98385908358277685</v>
      </c>
      <c r="H29" s="27"/>
      <c r="I29" s="26">
        <f>+I21/K21</f>
        <v>1.6140916417223119E-2</v>
      </c>
      <c r="J29" s="27"/>
      <c r="K29" s="26">
        <f>+I29+G29</f>
        <v>1</v>
      </c>
      <c r="L29" s="27"/>
      <c r="M29" s="33"/>
      <c r="N29" s="33"/>
      <c r="O29" s="32"/>
    </row>
    <row r="30" spans="2:15" x14ac:dyDescent="0.25">
      <c r="B30" s="31"/>
      <c r="C30" s="159"/>
      <c r="D30" s="159"/>
      <c r="E30" s="33"/>
      <c r="F30" s="44">
        <v>2017</v>
      </c>
      <c r="G30" s="26">
        <f>+G26/K26</f>
        <v>0.9628813255804155</v>
      </c>
      <c r="H30" s="27"/>
      <c r="I30" s="26">
        <f>+I26/K26</f>
        <v>3.7118674419584545E-2</v>
      </c>
      <c r="J30" s="27"/>
      <c r="K30" s="26">
        <f>+I30+G30</f>
        <v>1</v>
      </c>
      <c r="L30" s="27"/>
      <c r="M30" s="33"/>
      <c r="N30" s="33"/>
      <c r="O30" s="32"/>
    </row>
    <row r="31" spans="2:15" x14ac:dyDescent="0.25">
      <c r="B31" s="31"/>
      <c r="C31" s="33"/>
      <c r="D31" s="33"/>
      <c r="E31" s="33"/>
      <c r="F31" s="150" t="s">
        <v>18</v>
      </c>
      <c r="G31" s="150"/>
      <c r="H31" s="150"/>
      <c r="I31" s="150"/>
      <c r="J31" s="150"/>
      <c r="K31" s="150"/>
      <c r="L31" s="150"/>
      <c r="M31" s="33"/>
      <c r="N31" s="33"/>
      <c r="O31" s="32"/>
    </row>
    <row r="32" spans="2:15" ht="15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2:15" x14ac:dyDescent="0.25">
      <c r="B33" s="3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2:15" x14ac:dyDescent="0.2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2:15" x14ac:dyDescent="0.25">
      <c r="B35" s="40" t="s">
        <v>153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0"/>
    </row>
    <row r="36" spans="2:15" x14ac:dyDescent="0.25">
      <c r="B36" s="31"/>
      <c r="C36" s="147" t="str">
        <f>+CONCATENATE("Sin considerar a los residentes de esta región, entre las principales regiones de procedencia de los huespedes nacionales figuran ",D43," con ",FIXED(E43,0)," arribos en esta región (equivalente al ",FIXED(F43*100,1),"% de este total), ",D44," con ",FIXED(E44,0)," arribos (",FIXED(F44*100,1),"%)  y ",D45," con ",FIXED(E45,0)," arribos (",FIXED(F45*100,1)," %). En tanto  ",J43," es el principal lugar de procedencia de los huespedes del exterior con ",FIXED(K43,0),"  arribos (equivalente al ",FIXED(L43*100,1)," % de los arribos del exterior), le sigue ",J44,"  con  ",FIXED(K44,0),"  arribos (",FIXED(L44*100,1)," %) y ",J45," con ",FIXED(K45,0)," (",FIXED(L45*100,1)," %) entre las principales.")</f>
        <v>Sin considerar a los residentes de esta región, entre las principales regiones de procedencia de los huespedes nacionales figuran Lima Metropolitana Y Callao con 115,294 arribos en esta región (equivalente al 46.8% de este total), Lima Provincias con 36,969 arribos (15.0%)  y Huánuco con 32,394 arribos (13.1 %). En tanto  Estados Unidos (Usa) es el principal lugar de procedencia de los huespedes del exterior con 2,450  arribos (equivalente al 17.4 % de los arribos del exterior), le sigue Otro Pais De Europa  con  1,842  arribos (13.1 %) y Colombia con 946 (6.7 %) entre las principales.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32"/>
    </row>
    <row r="37" spans="2:15" x14ac:dyDescent="0.25">
      <c r="B37" s="31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32"/>
    </row>
    <row r="38" spans="2:15" x14ac:dyDescent="0.25">
      <c r="B38" s="31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32"/>
    </row>
    <row r="39" spans="2:15" x14ac:dyDescent="0.25">
      <c r="B39" s="3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/>
    </row>
    <row r="40" spans="2:15" ht="15" customHeight="1" x14ac:dyDescent="0.25">
      <c r="B40" s="31"/>
      <c r="C40" s="28"/>
      <c r="D40" s="144" t="s">
        <v>35</v>
      </c>
      <c r="E40" s="144"/>
      <c r="F40" s="144"/>
      <c r="G40" s="144"/>
      <c r="H40" s="144"/>
      <c r="I40" s="33"/>
      <c r="J40" s="154" t="s">
        <v>62</v>
      </c>
      <c r="K40" s="154"/>
      <c r="L40" s="154"/>
      <c r="M40" s="154"/>
      <c r="N40" s="33"/>
      <c r="O40" s="32"/>
    </row>
    <row r="41" spans="2:15" x14ac:dyDescent="0.25">
      <c r="B41" s="31"/>
      <c r="C41" s="28"/>
      <c r="D41" s="144"/>
      <c r="E41" s="144"/>
      <c r="F41" s="144"/>
      <c r="G41" s="144"/>
      <c r="H41" s="144"/>
      <c r="I41" s="33"/>
      <c r="J41" s="154"/>
      <c r="K41" s="154"/>
      <c r="L41" s="154"/>
      <c r="M41" s="154"/>
      <c r="N41" s="33"/>
      <c r="O41" s="32"/>
    </row>
    <row r="42" spans="2:15" x14ac:dyDescent="0.25">
      <c r="B42" s="31"/>
      <c r="C42" s="28"/>
      <c r="D42" s="20" t="s">
        <v>7</v>
      </c>
      <c r="E42" s="20" t="s">
        <v>19</v>
      </c>
      <c r="F42" s="20" t="s">
        <v>20</v>
      </c>
      <c r="G42" s="20" t="s">
        <v>21</v>
      </c>
      <c r="H42" s="20" t="s">
        <v>39</v>
      </c>
      <c r="I42" s="33"/>
      <c r="J42" s="20" t="s">
        <v>22</v>
      </c>
      <c r="K42" s="20" t="s">
        <v>19</v>
      </c>
      <c r="L42" s="20" t="s">
        <v>21</v>
      </c>
      <c r="M42" s="20" t="s">
        <v>39</v>
      </c>
      <c r="N42" s="33"/>
      <c r="O42" s="32"/>
    </row>
    <row r="43" spans="2:15" x14ac:dyDescent="0.25">
      <c r="B43" s="31"/>
      <c r="C43" s="28"/>
      <c r="D43" s="22" t="s">
        <v>33</v>
      </c>
      <c r="E43" s="47">
        <v>115294</v>
      </c>
      <c r="F43" s="50">
        <f t="shared" ref="F43:F51" si="3">+E43/E$51</f>
        <v>0.46789307295534693</v>
      </c>
      <c r="G43" s="50">
        <f t="shared" ref="G43:G50" si="4">+E43/E$54</f>
        <v>0.31532711762887922</v>
      </c>
      <c r="H43" s="52">
        <v>2.1025000000000005</v>
      </c>
      <c r="I43" s="33"/>
      <c r="J43" s="22" t="s">
        <v>41</v>
      </c>
      <c r="K43" s="47">
        <v>2450</v>
      </c>
      <c r="L43" s="50">
        <f t="shared" ref="L43:L54" si="5">+K43/K$54</f>
        <v>0.17382050372472507</v>
      </c>
      <c r="M43" s="52">
        <v>2.6249999999999996</v>
      </c>
      <c r="N43" s="33"/>
      <c r="O43" s="32"/>
    </row>
    <row r="44" spans="2:15" x14ac:dyDescent="0.25">
      <c r="B44" s="31"/>
      <c r="C44" s="28"/>
      <c r="D44" s="22" t="s">
        <v>34</v>
      </c>
      <c r="E44" s="47">
        <v>36969</v>
      </c>
      <c r="F44" s="50">
        <f t="shared" si="3"/>
        <v>0.15002982821383787</v>
      </c>
      <c r="G44" s="50">
        <f t="shared" si="4"/>
        <v>0.1011095825595611</v>
      </c>
      <c r="H44" s="52">
        <v>1.6258333333333332</v>
      </c>
      <c r="I44" s="33"/>
      <c r="J44" s="22" t="s">
        <v>44</v>
      </c>
      <c r="K44" s="47">
        <v>1842</v>
      </c>
      <c r="L44" s="50">
        <f t="shared" si="5"/>
        <v>0.13068463994324228</v>
      </c>
      <c r="M44" s="52">
        <v>2.2250000000000001</v>
      </c>
      <c r="N44" s="33"/>
      <c r="O44" s="32"/>
    </row>
    <row r="45" spans="2:15" x14ac:dyDescent="0.25">
      <c r="B45" s="31"/>
      <c r="C45" s="28"/>
      <c r="D45" s="22" t="s">
        <v>49</v>
      </c>
      <c r="E45" s="47">
        <v>32394</v>
      </c>
      <c r="F45" s="50">
        <f t="shared" si="3"/>
        <v>0.13146328694741713</v>
      </c>
      <c r="G45" s="50">
        <f t="shared" si="4"/>
        <v>8.8597035825540918E-2</v>
      </c>
      <c r="H45" s="52">
        <v>1.7441666666666666</v>
      </c>
      <c r="I45" s="33"/>
      <c r="J45" s="22" t="s">
        <v>51</v>
      </c>
      <c r="K45" s="47">
        <v>946</v>
      </c>
      <c r="L45" s="50">
        <f t="shared" si="5"/>
        <v>6.7115998581057115E-2</v>
      </c>
      <c r="M45" s="52">
        <v>2.7250000000000001</v>
      </c>
      <c r="N45" s="33"/>
      <c r="O45" s="32"/>
    </row>
    <row r="46" spans="2:15" x14ac:dyDescent="0.25">
      <c r="B46" s="31"/>
      <c r="C46" s="28"/>
      <c r="D46" s="22" t="s">
        <v>3</v>
      </c>
      <c r="E46" s="47">
        <v>18618</v>
      </c>
      <c r="F46" s="50">
        <f t="shared" si="3"/>
        <v>7.5556691868463671E-2</v>
      </c>
      <c r="G46" s="50">
        <f t="shared" si="4"/>
        <v>5.0919911495953596E-2</v>
      </c>
      <c r="H46" s="52">
        <v>2.0099999999999998</v>
      </c>
      <c r="I46" s="33"/>
      <c r="J46" s="22" t="s">
        <v>24</v>
      </c>
      <c r="K46" s="47">
        <v>941</v>
      </c>
      <c r="L46" s="50">
        <f t="shared" si="5"/>
        <v>6.6761262859169918E-2</v>
      </c>
      <c r="M46" s="52">
        <v>1.7708333333333337</v>
      </c>
      <c r="N46" s="33"/>
      <c r="O46" s="32"/>
    </row>
    <row r="47" spans="2:15" x14ac:dyDescent="0.25">
      <c r="B47" s="31"/>
      <c r="C47" s="28"/>
      <c r="D47" s="22" t="s">
        <v>52</v>
      </c>
      <c r="E47" s="47">
        <v>7777</v>
      </c>
      <c r="F47" s="50">
        <f t="shared" si="3"/>
        <v>3.1561091022722199E-2</v>
      </c>
      <c r="G47" s="50">
        <f t="shared" si="4"/>
        <v>2.1269961956387962E-2</v>
      </c>
      <c r="H47" s="52">
        <v>1.6675000000000002</v>
      </c>
      <c r="I47" s="33"/>
      <c r="J47" s="22" t="s">
        <v>42</v>
      </c>
      <c r="K47" s="47">
        <v>933</v>
      </c>
      <c r="L47" s="50">
        <f t="shared" si="5"/>
        <v>6.6193685704150407E-2</v>
      </c>
      <c r="M47" s="52">
        <v>2.0208333333333335</v>
      </c>
      <c r="N47" s="33"/>
      <c r="O47" s="32"/>
    </row>
    <row r="48" spans="2:15" x14ac:dyDescent="0.25">
      <c r="B48" s="31"/>
      <c r="C48" s="28"/>
      <c r="D48" s="22" t="s">
        <v>4</v>
      </c>
      <c r="E48" s="47">
        <v>6898</v>
      </c>
      <c r="F48" s="50">
        <f t="shared" si="3"/>
        <v>2.7993880143337757E-2</v>
      </c>
      <c r="G48" s="50">
        <f t="shared" si="4"/>
        <v>1.886591199372048E-2</v>
      </c>
      <c r="H48" s="52">
        <v>1.9533333333333331</v>
      </c>
      <c r="I48" s="33"/>
      <c r="J48" s="22" t="s">
        <v>50</v>
      </c>
      <c r="K48" s="47">
        <v>723</v>
      </c>
      <c r="L48" s="50">
        <f t="shared" si="5"/>
        <v>5.1294785384888256E-2</v>
      </c>
      <c r="M48" s="52">
        <v>1.4358333333333333</v>
      </c>
      <c r="N48" s="33"/>
      <c r="O48" s="32"/>
    </row>
    <row r="49" spans="2:15" x14ac:dyDescent="0.25">
      <c r="B49" s="31"/>
      <c r="C49" s="28"/>
      <c r="D49" s="22" t="s">
        <v>53</v>
      </c>
      <c r="E49" s="47">
        <v>3760</v>
      </c>
      <c r="F49" s="50">
        <f t="shared" si="3"/>
        <v>1.5259059051746878E-2</v>
      </c>
      <c r="G49" s="50">
        <f t="shared" si="4"/>
        <v>1.0283535676484344E-2</v>
      </c>
      <c r="H49" s="52">
        <v>1.7641666666666671</v>
      </c>
      <c r="I49" s="33"/>
      <c r="J49" s="22" t="s">
        <v>31</v>
      </c>
      <c r="K49" s="47">
        <v>658</v>
      </c>
      <c r="L49" s="50">
        <f>+K49/K$54</f>
        <v>4.6683221000354734E-2</v>
      </c>
      <c r="M49" s="52">
        <v>1.9100000000000001</v>
      </c>
      <c r="N49" s="33"/>
      <c r="O49" s="32"/>
    </row>
    <row r="50" spans="2:15" x14ac:dyDescent="0.25">
      <c r="B50" s="31"/>
      <c r="C50" s="28"/>
      <c r="D50" s="22" t="s">
        <v>6</v>
      </c>
      <c r="E50" s="47">
        <f>24686+15</f>
        <v>24701</v>
      </c>
      <c r="F50" s="50">
        <f t="shared" si="3"/>
        <v>0.10024308979712757</v>
      </c>
      <c r="G50" s="50">
        <f t="shared" si="4"/>
        <v>6.7556812432138236E-2</v>
      </c>
      <c r="H50" s="52">
        <v>2.2369964349376117</v>
      </c>
      <c r="I50" s="33"/>
      <c r="J50" s="22" t="s">
        <v>30</v>
      </c>
      <c r="K50" s="47">
        <v>605</v>
      </c>
      <c r="L50" s="50">
        <f>+K50/K$54</f>
        <v>4.2923022348350479E-2</v>
      </c>
      <c r="M50" s="52">
        <v>2.2958333333333334</v>
      </c>
      <c r="N50" s="33"/>
      <c r="O50" s="32"/>
    </row>
    <row r="51" spans="2:15" x14ac:dyDescent="0.25">
      <c r="B51" s="31"/>
      <c r="C51" s="28"/>
      <c r="D51" s="48" t="s">
        <v>36</v>
      </c>
      <c r="E51" s="49">
        <f>SUM(E43:E50)</f>
        <v>246411</v>
      </c>
      <c r="F51" s="51">
        <f t="shared" si="3"/>
        <v>1</v>
      </c>
      <c r="G51" s="50"/>
      <c r="H51" s="28"/>
      <c r="I51" s="33"/>
      <c r="J51" s="22" t="s">
        <v>47</v>
      </c>
      <c r="K51" s="47">
        <v>585</v>
      </c>
      <c r="L51" s="50">
        <f t="shared" si="5"/>
        <v>4.1504079460801702E-2</v>
      </c>
      <c r="M51" s="52">
        <v>1.8308333333333329</v>
      </c>
      <c r="N51" s="33"/>
      <c r="O51" s="32"/>
    </row>
    <row r="52" spans="2:15" x14ac:dyDescent="0.25">
      <c r="B52" s="31"/>
      <c r="C52" s="28"/>
      <c r="D52" s="53" t="s">
        <v>37</v>
      </c>
      <c r="E52" s="39"/>
      <c r="F52" s="22"/>
      <c r="G52" s="50"/>
      <c r="H52" s="28"/>
      <c r="I52" s="33"/>
      <c r="J52" s="22" t="s">
        <v>26</v>
      </c>
      <c r="K52" s="47">
        <v>573</v>
      </c>
      <c r="L52" s="50">
        <f t="shared" si="5"/>
        <v>4.0652713728272435E-2</v>
      </c>
      <c r="M52" s="52">
        <v>2.5266666666666664</v>
      </c>
      <c r="N52" s="33"/>
      <c r="O52" s="32"/>
    </row>
    <row r="53" spans="2:15" x14ac:dyDescent="0.25">
      <c r="B53" s="31"/>
      <c r="C53" s="28"/>
      <c r="D53" s="22" t="s">
        <v>5</v>
      </c>
      <c r="E53" s="47">
        <v>119222</v>
      </c>
      <c r="F53" s="22"/>
      <c r="G53" s="50">
        <f>+E53/E$54</f>
        <v>0.32607013043133415</v>
      </c>
      <c r="H53" s="52">
        <v>2.4700000000000002</v>
      </c>
      <c r="I53" s="33"/>
      <c r="J53" s="22" t="s">
        <v>6</v>
      </c>
      <c r="K53" s="47">
        <f>3828+11</f>
        <v>3839</v>
      </c>
      <c r="L53" s="50">
        <f t="shared" si="5"/>
        <v>0.27236608726498757</v>
      </c>
      <c r="M53" s="52">
        <v>2.4807237308146397</v>
      </c>
      <c r="N53" s="33"/>
      <c r="O53" s="32"/>
    </row>
    <row r="54" spans="2:15" x14ac:dyDescent="0.25">
      <c r="B54" s="31"/>
      <c r="C54" s="28"/>
      <c r="D54" s="48" t="s">
        <v>14</v>
      </c>
      <c r="E54" s="49">
        <f>+E53+E51</f>
        <v>365633</v>
      </c>
      <c r="F54" s="48"/>
      <c r="G54" s="51">
        <f>+E54/E$54</f>
        <v>1</v>
      </c>
      <c r="H54" s="48"/>
      <c r="I54" s="33"/>
      <c r="J54" s="48" t="s">
        <v>14</v>
      </c>
      <c r="K54" s="49">
        <f>SUM(K43:K53)</f>
        <v>14095</v>
      </c>
      <c r="L54" s="51">
        <f t="shared" si="5"/>
        <v>1</v>
      </c>
      <c r="M54" s="48"/>
      <c r="N54" s="33"/>
      <c r="O54" s="32"/>
    </row>
    <row r="55" spans="2:15" x14ac:dyDescent="0.25">
      <c r="B55" s="31"/>
      <c r="C55" s="28"/>
      <c r="D55" s="53" t="s">
        <v>38</v>
      </c>
      <c r="E55" s="33"/>
      <c r="F55" s="33"/>
      <c r="G55" s="33"/>
      <c r="H55" s="28"/>
      <c r="I55" s="33"/>
      <c r="J55" s="33"/>
      <c r="K55" s="33"/>
      <c r="L55" s="33"/>
      <c r="M55" s="33"/>
      <c r="N55" s="33"/>
      <c r="O55" s="32"/>
    </row>
    <row r="56" spans="2:15" ht="15" customHeight="1" x14ac:dyDescent="0.25">
      <c r="B56" s="31"/>
      <c r="C56" s="33"/>
      <c r="D56" s="146" t="s">
        <v>40</v>
      </c>
      <c r="E56" s="146"/>
      <c r="F56" s="146"/>
      <c r="G56" s="146"/>
      <c r="H56" s="146"/>
      <c r="I56" s="146"/>
      <c r="J56" s="146"/>
      <c r="K56" s="146"/>
      <c r="L56" s="146"/>
      <c r="M56" s="33"/>
      <c r="N56" s="33"/>
      <c r="O56" s="32"/>
    </row>
    <row r="57" spans="2:15" x14ac:dyDescent="0.25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2:15" x14ac:dyDescent="0.2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2:15" x14ac:dyDescent="0.2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2:15" x14ac:dyDescent="0.25">
      <c r="B60" s="40" t="s">
        <v>81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/>
    </row>
    <row r="61" spans="2:15" x14ac:dyDescent="0.25">
      <c r="B61" s="80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/>
    </row>
    <row r="62" spans="2:15" x14ac:dyDescent="0.25">
      <c r="B62" s="31"/>
      <c r="C62" s="28"/>
      <c r="D62" s="28"/>
      <c r="E62" s="144" t="s">
        <v>76</v>
      </c>
      <c r="F62" s="144"/>
      <c r="G62" s="144"/>
      <c r="H62" s="144"/>
      <c r="I62" s="144"/>
      <c r="J62" s="144"/>
      <c r="K62" s="144"/>
      <c r="L62" s="28"/>
      <c r="M62" s="28"/>
      <c r="N62" s="33"/>
      <c r="O62" s="32"/>
    </row>
    <row r="63" spans="2:15" x14ac:dyDescent="0.25">
      <c r="B63" s="31"/>
      <c r="C63" s="28"/>
      <c r="D63" s="28"/>
      <c r="E63" s="20" t="s">
        <v>77</v>
      </c>
      <c r="F63" s="20" t="s">
        <v>68</v>
      </c>
      <c r="G63" s="20" t="s">
        <v>71</v>
      </c>
      <c r="H63" s="20" t="s">
        <v>69</v>
      </c>
      <c r="I63" s="20" t="s">
        <v>71</v>
      </c>
      <c r="J63" s="71" t="s">
        <v>70</v>
      </c>
      <c r="K63" s="20" t="s">
        <v>71</v>
      </c>
      <c r="L63" s="28"/>
      <c r="M63" s="28"/>
      <c r="N63" s="33"/>
      <c r="O63" s="32"/>
    </row>
    <row r="64" spans="2:15" x14ac:dyDescent="0.25">
      <c r="B64" s="31"/>
      <c r="C64" s="28"/>
      <c r="D64" s="28"/>
      <c r="E64" s="77" t="s">
        <v>75</v>
      </c>
      <c r="F64" s="72">
        <f>SUM(F65:F70)</f>
        <v>22</v>
      </c>
      <c r="G64" s="78">
        <f>+F64/F72</f>
        <v>4.8140043763676151E-2</v>
      </c>
      <c r="H64" s="72">
        <f>SUM(H65:H70)</f>
        <v>882</v>
      </c>
      <c r="I64" s="78">
        <f>+H64/H71</f>
        <v>0.22454175152749492</v>
      </c>
      <c r="J64" s="72">
        <f>SUM(J65:J70)</f>
        <v>1591</v>
      </c>
      <c r="K64" s="78">
        <f>+J64/J71</f>
        <v>0.26752984698167143</v>
      </c>
      <c r="L64" s="28"/>
      <c r="M64" s="28"/>
      <c r="N64" s="33"/>
      <c r="O64" s="32"/>
    </row>
    <row r="65" spans="2:15" x14ac:dyDescent="0.25">
      <c r="B65" s="31"/>
      <c r="C65" s="28"/>
      <c r="D65" s="28"/>
      <c r="E65" s="22" t="s">
        <v>63</v>
      </c>
      <c r="F65" s="47">
        <v>0</v>
      </c>
      <c r="G65" s="74">
        <f t="shared" ref="G65:G70" si="6">+F65/F$64</f>
        <v>0</v>
      </c>
      <c r="H65" s="47">
        <v>0</v>
      </c>
      <c r="I65" s="74">
        <f t="shared" ref="I65:I70" si="7">+H65/H$64</f>
        <v>0</v>
      </c>
      <c r="J65" s="47">
        <v>0</v>
      </c>
      <c r="K65" s="74">
        <f t="shared" ref="K65:K70" si="8">+J65/J$64</f>
        <v>0</v>
      </c>
      <c r="L65" s="28"/>
      <c r="M65" s="28"/>
      <c r="N65" s="33"/>
      <c r="O65" s="32"/>
    </row>
    <row r="66" spans="2:15" x14ac:dyDescent="0.25">
      <c r="B66" s="31"/>
      <c r="C66" s="28"/>
      <c r="D66" s="28"/>
      <c r="E66" s="22" t="s">
        <v>64</v>
      </c>
      <c r="F66" s="47">
        <v>3</v>
      </c>
      <c r="G66" s="69">
        <f t="shared" si="6"/>
        <v>0.13636363636363635</v>
      </c>
      <c r="H66" s="47">
        <v>85</v>
      </c>
      <c r="I66" s="69">
        <f t="shared" si="7"/>
        <v>9.6371882086167801E-2</v>
      </c>
      <c r="J66" s="47">
        <v>127</v>
      </c>
      <c r="K66" s="69">
        <f t="shared" si="8"/>
        <v>7.9824010056568195E-2</v>
      </c>
      <c r="L66" s="28"/>
      <c r="M66" s="21"/>
      <c r="N66" s="33"/>
      <c r="O66" s="32"/>
    </row>
    <row r="67" spans="2:15" x14ac:dyDescent="0.25">
      <c r="B67" s="31"/>
      <c r="C67" s="28"/>
      <c r="D67" s="28"/>
      <c r="E67" s="22" t="s">
        <v>65</v>
      </c>
      <c r="F67" s="47">
        <v>14</v>
      </c>
      <c r="G67" s="69">
        <f t="shared" si="6"/>
        <v>0.63636363636363635</v>
      </c>
      <c r="H67" s="47">
        <v>465</v>
      </c>
      <c r="I67" s="69">
        <f t="shared" si="7"/>
        <v>0.52721088435374153</v>
      </c>
      <c r="J67" s="47">
        <v>828</v>
      </c>
      <c r="K67" s="69">
        <f t="shared" si="8"/>
        <v>0.52042740414833433</v>
      </c>
      <c r="L67" s="28"/>
      <c r="M67" s="28"/>
      <c r="N67" s="33"/>
      <c r="O67" s="32"/>
    </row>
    <row r="68" spans="2:15" x14ac:dyDescent="0.25">
      <c r="B68" s="31"/>
      <c r="C68" s="28"/>
      <c r="D68" s="28"/>
      <c r="E68" s="22" t="s">
        <v>66</v>
      </c>
      <c r="F68" s="47">
        <v>3</v>
      </c>
      <c r="G68" s="69">
        <f t="shared" si="6"/>
        <v>0.13636363636363635</v>
      </c>
      <c r="H68" s="47">
        <v>170</v>
      </c>
      <c r="I68" s="69">
        <f t="shared" si="7"/>
        <v>0.1927437641723356</v>
      </c>
      <c r="J68" s="47">
        <v>314</v>
      </c>
      <c r="K68" s="69">
        <f t="shared" si="8"/>
        <v>0.19736015084852293</v>
      </c>
      <c r="L68" s="28"/>
      <c r="M68" s="28"/>
      <c r="N68" s="33"/>
      <c r="O68" s="32"/>
    </row>
    <row r="69" spans="2:15" x14ac:dyDescent="0.25">
      <c r="B69" s="31"/>
      <c r="C69" s="28"/>
      <c r="D69" s="28"/>
      <c r="E69" s="22" t="s">
        <v>67</v>
      </c>
      <c r="F69" s="47">
        <v>2</v>
      </c>
      <c r="G69" s="69">
        <f t="shared" si="6"/>
        <v>9.0909090909090912E-2</v>
      </c>
      <c r="H69" s="47">
        <v>162</v>
      </c>
      <c r="I69" s="69">
        <f t="shared" si="7"/>
        <v>0.18367346938775511</v>
      </c>
      <c r="J69" s="47">
        <v>322</v>
      </c>
      <c r="K69" s="69">
        <f t="shared" si="8"/>
        <v>0.20238843494657449</v>
      </c>
      <c r="L69" s="28"/>
      <c r="M69" s="28"/>
      <c r="N69" s="33"/>
      <c r="O69" s="32"/>
    </row>
    <row r="70" spans="2:15" x14ac:dyDescent="0.25">
      <c r="B70" s="31"/>
      <c r="C70" s="28"/>
      <c r="D70" s="28"/>
      <c r="E70" s="22" t="s">
        <v>78</v>
      </c>
      <c r="F70" s="47">
        <v>0</v>
      </c>
      <c r="G70" s="69">
        <f t="shared" si="6"/>
        <v>0</v>
      </c>
      <c r="H70" s="47">
        <v>0</v>
      </c>
      <c r="I70" s="69">
        <f t="shared" si="7"/>
        <v>0</v>
      </c>
      <c r="J70" s="47">
        <v>0</v>
      </c>
      <c r="K70" s="69">
        <f t="shared" si="8"/>
        <v>0</v>
      </c>
      <c r="L70" s="28"/>
      <c r="M70" s="28"/>
      <c r="N70" s="33"/>
      <c r="O70" s="32"/>
    </row>
    <row r="71" spans="2:15" ht="15.75" thickBot="1" x14ac:dyDescent="0.3">
      <c r="B71" s="31"/>
      <c r="C71" s="28"/>
      <c r="D71" s="28"/>
      <c r="E71" s="75" t="s">
        <v>73</v>
      </c>
      <c r="F71" s="76">
        <v>435</v>
      </c>
      <c r="G71" s="79">
        <f>+F71/F72</f>
        <v>0.9518599562363238</v>
      </c>
      <c r="H71" s="76">
        <v>3928</v>
      </c>
      <c r="I71" s="79">
        <f>+H71/H72</f>
        <v>0.81663201663201668</v>
      </c>
      <c r="J71" s="76">
        <v>5947</v>
      </c>
      <c r="K71" s="79">
        <f>+J71/J72</f>
        <v>0.78893605730963123</v>
      </c>
      <c r="L71" s="28"/>
      <c r="M71" s="28"/>
      <c r="N71" s="33"/>
      <c r="O71" s="32"/>
    </row>
    <row r="72" spans="2:15" ht="15.75" thickTop="1" x14ac:dyDescent="0.25">
      <c r="B72" s="31"/>
      <c r="C72" s="28"/>
      <c r="D72" s="28"/>
      <c r="E72" s="77" t="s">
        <v>74</v>
      </c>
      <c r="F72" s="72">
        <f>+F71+F64</f>
        <v>457</v>
      </c>
      <c r="G72" s="73"/>
      <c r="H72" s="72">
        <f>+H71+H64</f>
        <v>4810</v>
      </c>
      <c r="I72" s="73"/>
      <c r="J72" s="72">
        <f>+J71+J64</f>
        <v>7538</v>
      </c>
      <c r="K72" s="73"/>
      <c r="L72" s="28"/>
      <c r="M72" s="28"/>
      <c r="N72" s="33"/>
      <c r="O72" s="32"/>
    </row>
    <row r="73" spans="2:15" x14ac:dyDescent="0.25">
      <c r="B73" s="31"/>
      <c r="C73" s="28"/>
      <c r="D73" s="28"/>
      <c r="E73" s="145" t="s">
        <v>80</v>
      </c>
      <c r="F73" s="145"/>
      <c r="G73" s="145"/>
      <c r="H73" s="145"/>
      <c r="I73" s="145"/>
      <c r="J73" s="145"/>
      <c r="K73" s="145"/>
      <c r="L73" s="28"/>
      <c r="M73" s="28"/>
      <c r="N73" s="33"/>
      <c r="O73" s="32"/>
    </row>
    <row r="74" spans="2:15" x14ac:dyDescent="0.25">
      <c r="B74" s="31"/>
      <c r="C74" s="28"/>
      <c r="D74" s="28"/>
      <c r="E74" s="145"/>
      <c r="F74" s="145"/>
      <c r="G74" s="145"/>
      <c r="H74" s="145"/>
      <c r="I74" s="145"/>
      <c r="J74" s="145"/>
      <c r="K74" s="145"/>
      <c r="L74" s="28"/>
      <c r="M74" s="28"/>
      <c r="N74" s="33"/>
      <c r="O74" s="32"/>
    </row>
    <row r="75" spans="2:15" x14ac:dyDescent="0.25">
      <c r="B75" s="31"/>
      <c r="C75" s="28"/>
      <c r="D75" s="28"/>
      <c r="E75" s="83" t="s">
        <v>79</v>
      </c>
      <c r="F75" s="53"/>
      <c r="G75" s="53"/>
      <c r="H75" s="53"/>
      <c r="I75" s="53"/>
      <c r="J75" s="53"/>
      <c r="K75" s="28"/>
      <c r="L75" s="28"/>
      <c r="M75" s="28"/>
      <c r="N75" s="33"/>
      <c r="O75" s="32"/>
    </row>
    <row r="76" spans="2:15" x14ac:dyDescent="0.25">
      <c r="B76" s="31"/>
      <c r="C76" s="28"/>
      <c r="D76" s="28"/>
      <c r="E76" s="81" t="s">
        <v>72</v>
      </c>
      <c r="F76" s="81"/>
      <c r="G76" s="81"/>
      <c r="H76" s="81"/>
      <c r="I76" s="81"/>
      <c r="J76" s="81"/>
      <c r="K76" s="82"/>
      <c r="L76" s="28"/>
      <c r="M76" s="28"/>
      <c r="N76" s="33"/>
      <c r="O76" s="32"/>
    </row>
    <row r="77" spans="2:15" x14ac:dyDescent="0.2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78" spans="2:15" x14ac:dyDescent="0.2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2:15" x14ac:dyDescent="0.2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2:15" x14ac:dyDescent="0.2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2:15" x14ac:dyDescent="0.2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2:15" x14ac:dyDescent="0.2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15" x14ac:dyDescent="0.2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x14ac:dyDescent="0.2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x14ac:dyDescent="0.2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x14ac:dyDescent="0.2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x14ac:dyDescent="0.2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x14ac:dyDescent="0.2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2:15" x14ac:dyDescent="0.2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2:15" x14ac:dyDescent="0.2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2:15" x14ac:dyDescent="0.2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2:15" x14ac:dyDescent="0.2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2:15" x14ac:dyDescent="0.2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2:15" x14ac:dyDescent="0.2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2:15" x14ac:dyDescent="0.2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2:15" x14ac:dyDescent="0.2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2:15" x14ac:dyDescent="0.2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2:15" x14ac:dyDescent="0.2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2:15" x14ac:dyDescent="0.2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2:15" x14ac:dyDescent="0.2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2:15" x14ac:dyDescent="0.2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2:15" x14ac:dyDescent="0.2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2:15" x14ac:dyDescent="0.2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2:15" x14ac:dyDescent="0.2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2:15" x14ac:dyDescent="0.2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2:15" x14ac:dyDescent="0.2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2:15" x14ac:dyDescent="0.2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2:15" x14ac:dyDescent="0.2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2:15" x14ac:dyDescent="0.2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2:15" x14ac:dyDescent="0.2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2:15" x14ac:dyDescent="0.2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2:15" x14ac:dyDescent="0.2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2:15" x14ac:dyDescent="0.2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2:15" x14ac:dyDescent="0.2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2:15" x14ac:dyDescent="0.2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2:15" x14ac:dyDescent="0.2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2:15" x14ac:dyDescent="0.2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2:15" x14ac:dyDescent="0.2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2:15" x14ac:dyDescent="0.2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2:15" x14ac:dyDescent="0.2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2:15" x14ac:dyDescent="0.2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2:15" x14ac:dyDescent="0.2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2:15" x14ac:dyDescent="0.2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2:15" x14ac:dyDescent="0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2:15" x14ac:dyDescent="0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2:15" x14ac:dyDescent="0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2:15" x14ac:dyDescent="0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2:15" x14ac:dyDescent="0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2:15" x14ac:dyDescent="0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2:15" x14ac:dyDescent="0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2:15" x14ac:dyDescent="0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2:15" x14ac:dyDescent="0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2:15" x14ac:dyDescent="0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2:15" x14ac:dyDescent="0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2:15" x14ac:dyDescent="0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2:15" x14ac:dyDescent="0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2:15" x14ac:dyDescent="0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2:15" x14ac:dyDescent="0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2:15" x14ac:dyDescent="0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2:15" x14ac:dyDescent="0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2:15" x14ac:dyDescent="0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x14ac:dyDescent="0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2:15" x14ac:dyDescent="0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2:15" x14ac:dyDescent="0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2:15" x14ac:dyDescent="0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2:15" x14ac:dyDescent="0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2:15" x14ac:dyDescent="0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2:15" x14ac:dyDescent="0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2:15" x14ac:dyDescent="0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2:15" x14ac:dyDescent="0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2:15" x14ac:dyDescent="0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2:15" x14ac:dyDescent="0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2:15" x14ac:dyDescent="0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2:15" x14ac:dyDescent="0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2:15" x14ac:dyDescent="0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2:15" x14ac:dyDescent="0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2:15" x14ac:dyDescent="0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2:15" x14ac:dyDescent="0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2:15" x14ac:dyDescent="0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2:15" x14ac:dyDescent="0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2:15" x14ac:dyDescent="0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</sheetData>
  <mergeCells count="13">
    <mergeCell ref="E62:K62"/>
    <mergeCell ref="E73:K74"/>
    <mergeCell ref="B1:O2"/>
    <mergeCell ref="C7:N8"/>
    <mergeCell ref="F10:L10"/>
    <mergeCell ref="D40:H41"/>
    <mergeCell ref="D56:L56"/>
    <mergeCell ref="J40:M41"/>
    <mergeCell ref="M18:N22"/>
    <mergeCell ref="C27:D30"/>
    <mergeCell ref="F27:L27"/>
    <mergeCell ref="F31:L31"/>
    <mergeCell ref="C36:N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Carátula</vt:lpstr>
      <vt:lpstr>Índice</vt:lpstr>
      <vt:lpstr>2. Oriente</vt:lpstr>
      <vt:lpstr>3. Amazonas</vt:lpstr>
      <vt:lpstr>4. Loreto</vt:lpstr>
      <vt:lpstr>5. San Martín</vt:lpstr>
      <vt:lpstr>6. Ucayali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2018-03-16T20:29:20Z</dcterms:modified>
</cp:coreProperties>
</file>